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ttle Abington\OneDrive\01. LITTLE ABINGTON PARISH COUNCIL up to date 1 Feb 2019\00001.LAPC 2021-22\Parish Council meetings\15. March 2022\"/>
    </mc:Choice>
  </mc:AlternateContent>
  <xr:revisionPtr revIDLastSave="0" documentId="8_{9D1652E6-0835-4A9B-9C39-0940110AE3AB}" xr6:coauthVersionLast="47" xr6:coauthVersionMax="47" xr10:uidLastSave="{00000000-0000-0000-0000-000000000000}"/>
  <bookViews>
    <workbookView xWindow="-120" yWindow="-120" windowWidth="20730" windowHeight="11160" activeTab="1" xr2:uid="{23D63F68-514C-44CE-834C-22FA92350016}"/>
  </bookViews>
  <sheets>
    <sheet name="CLERK" sheetId="1" r:id="rId1"/>
    <sheet name="Draft budget 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C3" i="1"/>
  <c r="F57" i="2"/>
  <c r="D62" i="2"/>
  <c r="F15" i="2" l="1"/>
  <c r="D6" i="2"/>
  <c r="I67" i="2" l="1"/>
  <c r="E32" i="2"/>
  <c r="D15" i="2"/>
  <c r="F23" i="2"/>
  <c r="F16" i="2"/>
  <c r="F11" i="2"/>
  <c r="D64" i="2"/>
  <c r="C64" i="2"/>
  <c r="B62" i="2"/>
  <c r="D23" i="2" l="1"/>
  <c r="I58" i="2"/>
  <c r="I57" i="2"/>
  <c r="I56" i="2"/>
  <c r="I55" i="2"/>
  <c r="I54" i="2"/>
  <c r="I53" i="2"/>
  <c r="F58" i="2"/>
  <c r="H58" i="2" s="1"/>
  <c r="H57" i="2"/>
  <c r="F56" i="2"/>
  <c r="H56" i="2" s="1"/>
  <c r="F55" i="2"/>
  <c r="H55" i="2" s="1"/>
  <c r="F54" i="2"/>
  <c r="H54" i="2" s="1"/>
  <c r="F53" i="2"/>
  <c r="H53" i="2" s="1"/>
  <c r="E31" i="2"/>
  <c r="F26" i="2"/>
  <c r="F14" i="2" l="1"/>
  <c r="E14" i="1"/>
  <c r="H69" i="2" l="1"/>
  <c r="G69" i="2"/>
  <c r="I69" i="2"/>
  <c r="G58" i="2"/>
  <c r="F49" i="2"/>
  <c r="D49" i="2"/>
  <c r="C49" i="2"/>
  <c r="B49" i="2"/>
  <c r="G48" i="2"/>
  <c r="E48" i="2"/>
  <c r="G47" i="2"/>
  <c r="E47" i="2"/>
  <c r="G46" i="2"/>
  <c r="E46" i="2"/>
  <c r="G45" i="2"/>
  <c r="E45" i="2"/>
  <c r="G44" i="2"/>
  <c r="E44" i="2"/>
  <c r="G40" i="2"/>
  <c r="E40" i="2"/>
  <c r="G39" i="2"/>
  <c r="E39" i="2"/>
  <c r="G38" i="2"/>
  <c r="E38" i="2"/>
  <c r="C35" i="2"/>
  <c r="F34" i="2"/>
  <c r="G34" i="2" s="1"/>
  <c r="E34" i="2"/>
  <c r="G30" i="2"/>
  <c r="E30" i="2"/>
  <c r="G28" i="2"/>
  <c r="E28" i="2"/>
  <c r="G26" i="2"/>
  <c r="E26" i="2"/>
  <c r="G25" i="2"/>
  <c r="E25" i="2"/>
  <c r="G23" i="2"/>
  <c r="E23" i="2"/>
  <c r="G22" i="2"/>
  <c r="E22" i="2"/>
  <c r="G21" i="2"/>
  <c r="E21" i="2"/>
  <c r="B18" i="2"/>
  <c r="G18" i="2" s="1"/>
  <c r="G16" i="2"/>
  <c r="E16" i="2"/>
  <c r="G15" i="2"/>
  <c r="E15" i="2"/>
  <c r="G14" i="2"/>
  <c r="E14" i="2"/>
  <c r="G13" i="2"/>
  <c r="E13" i="2"/>
  <c r="G10" i="2"/>
  <c r="E10" i="2"/>
  <c r="G9" i="2"/>
  <c r="E9" i="2"/>
  <c r="G5" i="2"/>
  <c r="E5" i="2"/>
  <c r="G49" i="2" l="1"/>
  <c r="F35" i="2"/>
  <c r="F41" i="2" s="1"/>
  <c r="F51" i="2" s="1"/>
  <c r="J58" i="2" s="1"/>
  <c r="D35" i="2"/>
  <c r="D41" i="2" s="1"/>
  <c r="D51" i="2" s="1"/>
  <c r="D53" i="2" s="1"/>
  <c r="B35" i="2"/>
  <c r="B51" i="2" s="1"/>
  <c r="E11" i="2"/>
  <c r="G11" i="2"/>
  <c r="E18" i="2"/>
  <c r="J55" i="2" l="1"/>
  <c r="J53" i="2"/>
  <c r="J56" i="2"/>
  <c r="J57" i="2"/>
  <c r="J54" i="2"/>
  <c r="E35" i="2"/>
  <c r="D11" i="1"/>
  <c r="C16" i="1"/>
  <c r="E16" i="1" s="1"/>
  <c r="F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tc={47EED17F-7532-453A-83FA-196FEF7D6EB9}</author>
    <author>tc={1DEBF8E6-0660-49E8-8ED0-E76062A1BFBD}</author>
    <author>Genevieve Dalton</author>
  </authors>
  <commentList>
    <comment ref="D5" authorId="0" shapeId="0" xr:uid="{47EED17F-7532-453A-83FA-196FEF7D6EB9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Jan 2022</t>
      </text>
    </comment>
    <comment ref="D6" authorId="1" shapeId="0" xr:uid="{1DEBF8E6-0660-49E8-8ED0-E76062A1BFBD}">
      <text>
        <t>[Threaded comment]
Your version of Excel allows you to read this threaded comment; however, any edits to it will get removed if the file is opened in a newer version of Excel. Learn more: https://go.microsoft.com/fwlink/?linkid=870924
Comment:
    3 months,10hrs</t>
      </text>
    </comment>
    <comment ref="D29" authorId="2" shapeId="0" xr:uid="{CACE2FB1-AC6E-4484-91B6-BCF062289183}">
      <text>
        <r>
          <rPr>
            <b/>
            <sz val="9"/>
            <color indexed="81"/>
            <rFont val="Tahoma"/>
            <family val="2"/>
          </rPr>
          <t>Genevieve Dalton:</t>
        </r>
        <r>
          <rPr>
            <sz val="9"/>
            <color indexed="81"/>
            <rFont val="Tahoma"/>
            <family val="2"/>
          </rPr>
          <t xml:space="preserve">
LA- SCDC grant £200 for COVID</t>
        </r>
      </text>
    </comment>
    <comment ref="H67" authorId="2" shapeId="0" xr:uid="{AD21F398-77EE-498E-BFD4-FBC14534118E}">
      <text>
        <r>
          <rPr>
            <b/>
            <sz val="9"/>
            <color indexed="81"/>
            <rFont val="Tahoma"/>
            <family val="2"/>
          </rPr>
          <t>Genevieve Dalton:</t>
        </r>
        <r>
          <rPr>
            <sz val="9"/>
            <color indexed="81"/>
            <rFont val="Tahoma"/>
            <family val="2"/>
          </rPr>
          <t xml:space="preserve">
budget for website redesign</t>
        </r>
      </text>
    </comment>
    <comment ref="I68" authorId="2" shapeId="0" xr:uid="{5D7945BA-24D0-4647-A045-29183C391784}">
      <text>
        <r>
          <rPr>
            <b/>
            <sz val="9"/>
            <color indexed="81"/>
            <rFont val="Tahoma"/>
            <family val="2"/>
          </rPr>
          <t>Genevieve Dalton:</t>
        </r>
        <r>
          <rPr>
            <sz val="9"/>
            <color indexed="81"/>
            <rFont val="Tahoma"/>
            <family val="2"/>
          </rPr>
          <t xml:space="preserve">
Parking FWW</t>
        </r>
      </text>
    </comment>
  </commentList>
</comments>
</file>

<file path=xl/sharedStrings.xml><?xml version="1.0" encoding="utf-8"?>
<sst xmlns="http://schemas.openxmlformats.org/spreadsheetml/2006/main" count="165" uniqueCount="159">
  <si>
    <t>LAPC CLERK COSTS 2022-23</t>
  </si>
  <si>
    <t xml:space="preserve">Salary </t>
  </si>
  <si>
    <t>Pension?</t>
  </si>
  <si>
    <t xml:space="preserve">NI? </t>
  </si>
  <si>
    <t>Laptop</t>
  </si>
  <si>
    <t>printer</t>
  </si>
  <si>
    <t>WOC Toshiba</t>
  </si>
  <si>
    <t>Canon</t>
  </si>
  <si>
    <t>CAPALC CiLCA</t>
  </si>
  <si>
    <t>exam</t>
  </si>
  <si>
    <t xml:space="preserve">CiLCA exam </t>
  </si>
  <si>
    <t xml:space="preserve">basic training </t>
  </si>
  <si>
    <t>Qualification</t>
  </si>
  <si>
    <t>Back ups</t>
  </si>
  <si>
    <t xml:space="preserve">misc (3@75) </t>
  </si>
  <si>
    <t>pending job evaluation</t>
  </si>
  <si>
    <t xml:space="preserve">LITTLE ABINGTON PARISH COUNCIL </t>
  </si>
  <si>
    <r>
      <t xml:space="preserve"> year end variance </t>
    </r>
    <r>
      <rPr>
        <sz val="11"/>
        <color rgb="FFFF0000"/>
        <rFont val="Calibri"/>
        <family val="2"/>
      </rPr>
      <t>(red o'spend)</t>
    </r>
  </si>
  <si>
    <t xml:space="preserve">NOTES  </t>
  </si>
  <si>
    <t>EXPENDITURE</t>
  </si>
  <si>
    <t>Salary/staff costs - clerk</t>
  </si>
  <si>
    <t>Administration</t>
  </si>
  <si>
    <t xml:space="preserve">Clerk and cllrs expenses/staff costs </t>
  </si>
  <si>
    <t>travel costs - assumes normal activity resumed</t>
  </si>
  <si>
    <t xml:space="preserve">  Other admin</t>
  </si>
  <si>
    <t>pc healthcheck, new software, security software update,office365 licence, stationery etc</t>
  </si>
  <si>
    <t>Information &amp; publicity</t>
  </si>
  <si>
    <t xml:space="preserve">  Audit</t>
  </si>
  <si>
    <t xml:space="preserve">  Insurance</t>
  </si>
  <si>
    <t xml:space="preserve">  Institute hire/Zoom</t>
  </si>
  <si>
    <t>Election Costs</t>
  </si>
  <si>
    <t>Recreation ground</t>
  </si>
  <si>
    <t>Village Maintenance</t>
  </si>
  <si>
    <t>Capital</t>
  </si>
  <si>
    <t xml:space="preserve">Village maintenance contract  </t>
  </si>
  <si>
    <t>ad hoc Village maintenance</t>
  </si>
  <si>
    <t xml:space="preserve"> e.g tree work , ford bridge renovation</t>
  </si>
  <si>
    <t>street lights power</t>
  </si>
  <si>
    <t>Subscriptions:</t>
  </si>
  <si>
    <t xml:space="preserve">   CPRE/Roman Rd</t>
  </si>
  <si>
    <t xml:space="preserve">   CAPALC membership</t>
  </si>
  <si>
    <t>Donations/ GPC</t>
  </si>
  <si>
    <t>Churchyard PCC grass cutting</t>
  </si>
  <si>
    <t>Annual family bus trip</t>
  </si>
  <si>
    <t>Abington Good Neighbour Scheme</t>
  </si>
  <si>
    <t>Total expenditure:</t>
  </si>
  <si>
    <t xml:space="preserve">Contribution to allocated reserves </t>
  </si>
  <si>
    <t>Computer Fund ( to reserve)</t>
  </si>
  <si>
    <t>Building up reserves £50 per annum</t>
  </si>
  <si>
    <t>Bridge maintenance(to reserve)</t>
  </si>
  <si>
    <t>Highways scheme from reserve</t>
  </si>
  <si>
    <t>Expenditure inc contribution to reserves</t>
  </si>
  <si>
    <t>INCOME</t>
  </si>
  <si>
    <t xml:space="preserve"> year end variance </t>
  </si>
  <si>
    <t>CCC Grass cutting grant</t>
  </si>
  <si>
    <t>BSoc  interest</t>
  </si>
  <si>
    <t>Footpath strimming (Millenium path)</t>
  </si>
  <si>
    <t>SCDC grass cutting grant</t>
  </si>
  <si>
    <t>Ford maintenance - GA side</t>
  </si>
  <si>
    <t>Total income:</t>
  </si>
  <si>
    <t>expenditure - income</t>
  </si>
  <si>
    <t>PRECEPT 2021-22</t>
  </si>
  <si>
    <t>increase</t>
  </si>
  <si>
    <t>Per Band D</t>
  </si>
  <si>
    <t>Band D Change</t>
  </si>
  <si>
    <t>Shortfall</t>
  </si>
  <si>
    <t>opening</t>
  </si>
  <si>
    <t>ALLOCATED RESERVES/CONTINGENCY FUND</t>
  </si>
  <si>
    <t xml:space="preserve">  BALANCES</t>
  </si>
  <si>
    <t xml:space="preserve">Allocated reserves </t>
  </si>
  <si>
    <t xml:space="preserve"> youth initiatives </t>
  </si>
  <si>
    <t>?pump track</t>
  </si>
  <si>
    <t xml:space="preserve">Unallocated reserves </t>
  </si>
  <si>
    <t xml:space="preserve">Computer Hardware Fund </t>
  </si>
  <si>
    <t>Footbridge maintenance</t>
  </si>
  <si>
    <t xml:space="preserve">Local speed initiatives,speed watch /signs </t>
  </si>
  <si>
    <t>GDPR /Doc mng /website</t>
  </si>
  <si>
    <t xml:space="preserve">Minor Highways scheme </t>
  </si>
  <si>
    <t>2021-22</t>
  </si>
  <si>
    <t>PLAN 
2021-22</t>
  </si>
  <si>
    <t>21-22 projection</t>
  </si>
  <si>
    <t>21-22 to m7</t>
  </si>
  <si>
    <t>PLAN 
21-22</t>
  </si>
  <si>
    <t>change  on
21-22 plan</t>
  </si>
  <si>
    <t>GAPC LHI</t>
  </si>
  <si>
    <t xml:space="preserve">  Training Cllrs and Clerk </t>
  </si>
  <si>
    <t xml:space="preserve">yr1 </t>
  </si>
  <si>
    <t>year 2</t>
  </si>
  <si>
    <t>year1</t>
  </si>
  <si>
    <t>year 1</t>
  </si>
  <si>
    <t>2 seagate back up</t>
  </si>
  <si>
    <t>Hardware</t>
  </si>
  <si>
    <t>Training</t>
  </si>
  <si>
    <t xml:space="preserve">The Knowledge </t>
  </si>
  <si>
    <t>Village environment</t>
  </si>
  <si>
    <t>TBC</t>
  </si>
  <si>
    <t>assume max 3% increase. 3 year LTC</t>
  </si>
  <si>
    <t>CABaker up to  date</t>
  </si>
  <si>
    <t>Brookfield contract until April 2023</t>
  </si>
  <si>
    <t>New clerk set up</t>
  </si>
  <si>
    <t>New clerk set up (Feb 2022)</t>
  </si>
  <si>
    <t>2022-23</t>
  </si>
  <si>
    <t>PRECEPT 2022-23</t>
  </si>
  <si>
    <t>tax base 262.3</t>
  </si>
  <si>
    <t>£72.17per band D</t>
  </si>
  <si>
    <t>21-22</t>
  </si>
  <si>
    <t xml:space="preserve">22-23 Tax base 261,  </t>
  </si>
  <si>
    <r>
      <rPr>
        <b/>
        <sz val="10"/>
        <rFont val="Arial"/>
        <family val="2"/>
      </rPr>
      <t>maximum</t>
    </r>
    <r>
      <rPr>
        <sz val="10"/>
        <rFont val="Arial"/>
        <family val="2"/>
      </rPr>
      <t xml:space="preserve"> contribution to Parish Nurse Programme. </t>
    </r>
  </si>
  <si>
    <t>last increased in 18-19. Approx 50% of current costs</t>
  </si>
  <si>
    <t>M7</t>
  </si>
  <si>
    <t>estimate year end 21-22</t>
  </si>
  <si>
    <t xml:space="preserve"> spend 21/22</t>
  </si>
  <si>
    <t xml:space="preserve"> April 2021</t>
  </si>
  <si>
    <t xml:space="preserve">Web site redesign,  running costs </t>
  </si>
  <si>
    <t>must be offered. May not need to contribute</t>
  </si>
  <si>
    <t>Payroll</t>
  </si>
  <si>
    <r>
      <rPr>
        <b/>
        <sz val="11"/>
        <color theme="1"/>
        <rFont val="Calibri"/>
        <family val="2"/>
        <scheme val="minor"/>
      </rPr>
      <t xml:space="preserve">NB </t>
    </r>
    <r>
      <rPr>
        <sz val="11"/>
        <color theme="1"/>
        <rFont val="Calibri"/>
        <family val="2"/>
        <scheme val="minor"/>
      </rPr>
      <t xml:space="preserve">CAPALC offers training grants </t>
    </r>
  </si>
  <si>
    <t>based on existing specs</t>
  </si>
  <si>
    <t xml:space="preserve">Reference Book </t>
  </si>
  <si>
    <t>info from SCDC. £1500 max. Assume £1000</t>
  </si>
  <si>
    <t>new /replacement items</t>
  </si>
  <si>
    <t>2% increase on 21-22 based on CAPALC Newsletter</t>
  </si>
  <si>
    <t xml:space="preserve">Community/Parish Nurse </t>
  </si>
  <si>
    <t>Assume £0</t>
  </si>
  <si>
    <t xml:space="preserve">precept income 2021-22 </t>
  </si>
  <si>
    <t xml:space="preserve">balance </t>
  </si>
  <si>
    <t xml:space="preserve"> costs will be  in 2021-22. Take from  reserve.  </t>
  </si>
  <si>
    <t>Website redesign Jan 2022  by local provider. Take  from reserve.</t>
  </si>
  <si>
    <t xml:space="preserve">excludes external audit for 21-22 audit ( projected expenditure &lt;£25k) </t>
  </si>
  <si>
    <t xml:space="preserve">??Estimate based on £35 per month EON billing??  Considerations- Market volatility, low energy lights, </t>
  </si>
  <si>
    <t>unlikely.Payable  if salary level&gt;£ 10K</t>
  </si>
  <si>
    <t>Overall 7.5% increase based on 36:64 split agreed by GAPC.</t>
  </si>
  <si>
    <t xml:space="preserve">£500 agreed by SB.  Take from reserves </t>
  </si>
  <si>
    <t>A&amp;H News  Worst case 3 mos A&amp;H news  £65 /month Jan-March 2023, website running cost</t>
  </si>
  <si>
    <t>Mix £25 main hall ,£12 Terrace x13 times 10 mtgs , 2 planning , 1 liaison gp.</t>
  </si>
  <si>
    <t>2021-22 3 months of new Clerk at £500/month</t>
  </si>
  <si>
    <t>New Clerk salary</t>
  </si>
  <si>
    <t>Village environment/community events</t>
  </si>
  <si>
    <t>DELETED</t>
  </si>
  <si>
    <t xml:space="preserve">Inflation 4%. CCC inspected  Nov 2021 and advised reserve of £4000 should be adequate  for shared resonsibilytyb . </t>
  </si>
  <si>
    <t>21-22 LAPC scheme £1000. Conribution to GAPC£500 agreed by SB.  £ 1500 already  in reserve</t>
  </si>
  <si>
    <t>AGREED 22 Nov 2021</t>
  </si>
  <si>
    <t>£200 for new clerk PC etc, balance taken from current account</t>
  </si>
  <si>
    <t>Use for website redesign Jan 2022   Allow £1500?</t>
  </si>
  <si>
    <t>c/f. from 2020. £1000 in 21-22 bid, £500 for GAPC</t>
  </si>
  <si>
    <t xml:space="preserve">CCC advised adequate . Annual  Inflation increase  </t>
  </si>
  <si>
    <t xml:space="preserve">DELETED MOVED TO VILLAGE ENVIRONMENT/COMMUNITY EVENTS </t>
  </si>
  <si>
    <t xml:space="preserve"> Parish Councillors only.  Clerk training not included  LAPC to apply for CAPALC grant if required</t>
  </si>
  <si>
    <t xml:space="preserve">DELETED. MOVED TO COMMUNITY EVENTS </t>
  </si>
  <si>
    <t xml:space="preserve">2022-23   PLAN FINAL Agreed 22 Nov 2021 </t>
  </si>
  <si>
    <t>? 40p amile</t>
  </si>
  <si>
    <t xml:space="preserve">Home working </t>
  </si>
  <si>
    <t>per HMRC guidance</t>
  </si>
  <si>
    <t xml:space="preserve">Travel? </t>
  </si>
  <si>
    <t>8 hrs/wk @£ 12.24 +2%</t>
  </si>
  <si>
    <t>Replace - cost split 3 ways</t>
  </si>
  <si>
    <t>8 hrs/week. Assume 2% increase on  national rate SCP 15 pending job evaluation</t>
  </si>
  <si>
    <t xml:space="preserve"> contribution to Jubilee. Requested by Liaison Group </t>
  </si>
  <si>
    <t>annual trip/village family event. Cancelled for last 2 years. Money for Jubilee 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</si>
</sst>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164" formatCode="0_ ;[Red]\-0\ "/>
    <numFmt numFmtId="165" formatCode="0.00;[Red]0.00"/>
    <numFmt numFmtId="166" formatCode="0.00_ ;[Red]\-0.00\ "/>
    <numFmt numFmtId="167" formatCode="&quot;£&quot;#,##0.00"/>
    <numFmt numFmtId="168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u/>
      <sz val="1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DCD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rgb="FF000000"/>
      </patternFill>
    </fill>
    <fill>
      <patternFill patternType="gray0625">
        <fgColor rgb="FF000000"/>
        <bgColor rgb="FFFFFFFF"/>
      </patternFill>
    </fill>
    <fill>
      <patternFill patternType="gray0625">
        <fgColor rgb="FF000000"/>
        <bgColor rgb="FFFFFF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gray0625">
        <fgColor rgb="FF000000"/>
        <bgColor theme="5" tint="0.79998168889431442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164" fontId="7" fillId="0" borderId="4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165" fontId="7" fillId="0" borderId="4" xfId="0" applyNumberFormat="1" applyFont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164" fontId="11" fillId="0" borderId="4" xfId="0" applyNumberFormat="1" applyFont="1" applyBorder="1" applyAlignment="1">
      <alignment horizontal="left" wrapText="1"/>
    </xf>
    <xf numFmtId="165" fontId="11" fillId="0" borderId="4" xfId="0" applyNumberFormat="1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64" fontId="12" fillId="0" borderId="4" xfId="0" applyNumberFormat="1" applyFont="1" applyBorder="1" applyAlignment="1">
      <alignment horizontal="left" wrapText="1"/>
    </xf>
    <xf numFmtId="9" fontId="12" fillId="0" borderId="4" xfId="1" applyFont="1" applyFill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9" fontId="14" fillId="0" borderId="4" xfId="1" applyFont="1" applyFill="1" applyBorder="1" applyAlignment="1">
      <alignment horizontal="left" wrapText="1"/>
    </xf>
    <xf numFmtId="0" fontId="13" fillId="5" borderId="4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164" fontId="12" fillId="5" borderId="4" xfId="0" applyNumberFormat="1" applyFont="1" applyFill="1" applyBorder="1" applyAlignment="1">
      <alignment horizontal="left" wrapText="1"/>
    </xf>
    <xf numFmtId="0" fontId="16" fillId="5" borderId="4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left" vertical="top" wrapText="1"/>
    </xf>
    <xf numFmtId="1" fontId="13" fillId="0" borderId="4" xfId="0" applyNumberFormat="1" applyFont="1" applyBorder="1" applyAlignment="1">
      <alignment horizontal="left" vertical="top" wrapText="1"/>
    </xf>
    <xf numFmtId="164" fontId="12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13" fillId="0" borderId="4" xfId="0" applyNumberFormat="1" applyFont="1" applyBorder="1" applyAlignment="1">
      <alignment horizontal="left" wrapText="1"/>
    </xf>
    <xf numFmtId="1" fontId="4" fillId="0" borderId="4" xfId="0" applyNumberFormat="1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1" fontId="18" fillId="0" borderId="4" xfId="0" applyNumberFormat="1" applyFont="1" applyBorder="1" applyAlignment="1">
      <alignment horizontal="left" wrapText="1"/>
    </xf>
    <xf numFmtId="2" fontId="12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wrapText="1"/>
    </xf>
    <xf numFmtId="0" fontId="8" fillId="5" borderId="4" xfId="0" applyFont="1" applyFill="1" applyBorder="1" applyAlignment="1">
      <alignment horizontal="left" wrapText="1"/>
    </xf>
    <xf numFmtId="0" fontId="13" fillId="3" borderId="7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164" fontId="12" fillId="0" borderId="7" xfId="0" applyNumberFormat="1" applyFont="1" applyBorder="1" applyAlignment="1">
      <alignment horizontal="left" wrapText="1"/>
    </xf>
    <xf numFmtId="9" fontId="19" fillId="0" borderId="7" xfId="1" applyFont="1" applyFill="1" applyBorder="1" applyAlignment="1">
      <alignment horizontal="left" wrapText="1"/>
    </xf>
    <xf numFmtId="0" fontId="20" fillId="3" borderId="8" xfId="0" applyFont="1" applyFill="1" applyBorder="1" applyAlignment="1">
      <alignment horizontal="left" wrapText="1"/>
    </xf>
    <xf numFmtId="1" fontId="16" fillId="0" borderId="9" xfId="0" applyNumberFormat="1" applyFont="1" applyBorder="1" applyAlignment="1">
      <alignment horizontal="left" wrapText="1"/>
    </xf>
    <xf numFmtId="164" fontId="11" fillId="0" borderId="9" xfId="0" applyNumberFormat="1" applyFont="1" applyBorder="1" applyAlignment="1">
      <alignment horizontal="left" wrapText="1"/>
    </xf>
    <xf numFmtId="9" fontId="9" fillId="0" borderId="10" xfId="1" applyFont="1" applyFill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1" fontId="16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left" wrapText="1"/>
    </xf>
    <xf numFmtId="9" fontId="9" fillId="0" borderId="13" xfId="1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6" borderId="4" xfId="0" applyFont="1" applyFill="1" applyBorder="1" applyAlignment="1">
      <alignment horizontal="left"/>
    </xf>
    <xf numFmtId="0" fontId="21" fillId="6" borderId="4" xfId="0" applyFont="1" applyFill="1" applyBorder="1" applyAlignment="1">
      <alignment horizontal="left" wrapText="1"/>
    </xf>
    <xf numFmtId="164" fontId="7" fillId="6" borderId="4" xfId="0" applyNumberFormat="1" applyFont="1" applyFill="1" applyBorder="1" applyAlignment="1">
      <alignment horizontal="left" wrapText="1"/>
    </xf>
    <xf numFmtId="9" fontId="9" fillId="6" borderId="4" xfId="1" applyFont="1" applyFill="1" applyBorder="1" applyAlignment="1">
      <alignment horizontal="left" wrapText="1"/>
    </xf>
    <xf numFmtId="0" fontId="20" fillId="6" borderId="7" xfId="0" applyFont="1" applyFill="1" applyBorder="1" applyAlignment="1">
      <alignment horizontal="left" vertical="top" wrapText="1"/>
    </xf>
    <xf numFmtId="0" fontId="22" fillId="6" borderId="7" xfId="0" applyFont="1" applyFill="1" applyBorder="1" applyAlignment="1">
      <alignment horizontal="left" vertical="top" wrapText="1"/>
    </xf>
    <xf numFmtId="164" fontId="7" fillId="6" borderId="7" xfId="0" applyNumberFormat="1" applyFont="1" applyFill="1" applyBorder="1" applyAlignment="1">
      <alignment horizontal="left" vertical="top" wrapText="1"/>
    </xf>
    <xf numFmtId="9" fontId="9" fillId="6" borderId="7" xfId="1" applyFont="1" applyFill="1" applyBorder="1" applyAlignment="1">
      <alignment horizontal="left" vertical="top" wrapText="1"/>
    </xf>
    <xf numFmtId="1" fontId="7" fillId="4" borderId="14" xfId="0" applyNumberFormat="1" applyFont="1" applyFill="1" applyBorder="1" applyAlignment="1">
      <alignment horizontal="left" wrapText="1"/>
    </xf>
    <xf numFmtId="9" fontId="14" fillId="0" borderId="10" xfId="1" applyFont="1" applyFill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9" fontId="14" fillId="0" borderId="0" xfId="1" applyFont="1" applyFill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1" fontId="7" fillId="0" borderId="17" xfId="0" applyNumberFormat="1" applyFont="1" applyBorder="1" applyAlignment="1">
      <alignment horizontal="left" wrapText="1"/>
    </xf>
    <xf numFmtId="164" fontId="7" fillId="0" borderId="18" xfId="0" applyNumberFormat="1" applyFont="1" applyBorder="1" applyAlignment="1">
      <alignment horizontal="left" wrapText="1"/>
    </xf>
    <xf numFmtId="164" fontId="7" fillId="0" borderId="17" xfId="0" applyNumberFormat="1" applyFont="1" applyBorder="1" applyAlignment="1">
      <alignment horizontal="left" wrapText="1"/>
    </xf>
    <xf numFmtId="2" fontId="4" fillId="0" borderId="4" xfId="0" applyNumberFormat="1" applyFont="1" applyBorder="1" applyAlignment="1">
      <alignment horizontal="left" wrapText="1"/>
    </xf>
    <xf numFmtId="2" fontId="18" fillId="0" borderId="4" xfId="0" applyNumberFormat="1" applyFont="1" applyBorder="1" applyAlignment="1">
      <alignment horizontal="left" wrapText="1"/>
    </xf>
    <xf numFmtId="2" fontId="4" fillId="0" borderId="7" xfId="0" applyNumberFormat="1" applyFont="1" applyBorder="1" applyAlignment="1">
      <alignment horizontal="left" wrapText="1"/>
    </xf>
    <xf numFmtId="2" fontId="18" fillId="0" borderId="7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2" fontId="7" fillId="0" borderId="5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left" wrapText="1"/>
    </xf>
    <xf numFmtId="9" fontId="12" fillId="0" borderId="19" xfId="1" applyFont="1" applyFill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164" fontId="7" fillId="0" borderId="6" xfId="0" applyNumberFormat="1" applyFont="1" applyBorder="1" applyAlignment="1">
      <alignment horizontal="left" wrapText="1"/>
    </xf>
    <xf numFmtId="165" fontId="12" fillId="0" borderId="6" xfId="0" applyNumberFormat="1" applyFont="1" applyBorder="1" applyAlignment="1">
      <alignment horizontal="left" wrapText="1"/>
    </xf>
    <xf numFmtId="164" fontId="11" fillId="0" borderId="7" xfId="0" applyNumberFormat="1" applyFont="1" applyBorder="1" applyAlignment="1">
      <alignment horizontal="left" wrapText="1"/>
    </xf>
    <xf numFmtId="164" fontId="7" fillId="0" borderId="7" xfId="0" applyNumberFormat="1" applyFont="1" applyBorder="1" applyAlignment="1">
      <alignment horizontal="left" wrapText="1"/>
    </xf>
    <xf numFmtId="164" fontId="11" fillId="8" borderId="7" xfId="0" applyNumberFormat="1" applyFont="1" applyFill="1" applyBorder="1" applyAlignment="1">
      <alignment horizontal="left" wrapText="1"/>
    </xf>
    <xf numFmtId="9" fontId="14" fillId="0" borderId="7" xfId="1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164" fontId="7" fillId="0" borderId="22" xfId="0" applyNumberFormat="1" applyFont="1" applyBorder="1" applyAlignment="1">
      <alignment horizontal="left" wrapText="1"/>
    </xf>
    <xf numFmtId="9" fontId="14" fillId="0" borderId="23" xfId="1" applyFont="1" applyFill="1" applyBorder="1" applyAlignment="1">
      <alignment horizontal="left" wrapText="1"/>
    </xf>
    <xf numFmtId="9" fontId="7" fillId="5" borderId="0" xfId="1" applyFont="1" applyFill="1" applyBorder="1" applyAlignment="1">
      <alignment horizontal="left" wrapText="1"/>
    </xf>
    <xf numFmtId="0" fontId="4" fillId="5" borderId="21" xfId="0" applyFont="1" applyFill="1" applyBorder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0" fontId="4" fillId="0" borderId="16" xfId="0" applyFont="1" applyBorder="1" applyAlignment="1">
      <alignment horizontal="left" wrapText="1"/>
    </xf>
    <xf numFmtId="10" fontId="4" fillId="0" borderId="4" xfId="0" applyNumberFormat="1" applyFont="1" applyBorder="1" applyAlignment="1">
      <alignment horizontal="left" wrapText="1"/>
    </xf>
    <xf numFmtId="167" fontId="11" fillId="0" borderId="4" xfId="0" applyNumberFormat="1" applyFont="1" applyBorder="1" applyAlignment="1">
      <alignment horizontal="right" wrapText="1"/>
    </xf>
    <xf numFmtId="0" fontId="23" fillId="0" borderId="0" xfId="0" applyFont="1" applyAlignment="1">
      <alignment wrapText="1"/>
    </xf>
    <xf numFmtId="164" fontId="7" fillId="0" borderId="0" xfId="0" applyNumberFormat="1" applyFont="1" applyAlignment="1">
      <alignment horizontal="left" wrapText="1"/>
    </xf>
    <xf numFmtId="9" fontId="7" fillId="0" borderId="16" xfId="1" applyFont="1" applyFill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165" fontId="7" fillId="0" borderId="16" xfId="0" applyNumberFormat="1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64" fontId="7" fillId="0" borderId="11" xfId="0" applyNumberFormat="1" applyFont="1" applyBorder="1" applyAlignment="1">
      <alignment horizontal="left" wrapText="1"/>
    </xf>
    <xf numFmtId="164" fontId="7" fillId="0" borderId="12" xfId="0" applyNumberFormat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2" fontId="20" fillId="0" borderId="24" xfId="0" applyNumberFormat="1" applyFont="1" applyBorder="1" applyAlignment="1">
      <alignment horizontal="left" wrapText="1"/>
    </xf>
    <xf numFmtId="166" fontId="24" fillId="0" borderId="25" xfId="0" applyNumberFormat="1" applyFont="1" applyBorder="1" applyAlignment="1">
      <alignment horizontal="left" wrapText="1"/>
    </xf>
    <xf numFmtId="168" fontId="16" fillId="0" borderId="0" xfId="1" applyNumberFormat="1" applyFont="1" applyFill="1" applyBorder="1" applyAlignment="1">
      <alignment horizontal="left" wrapText="1"/>
    </xf>
    <xf numFmtId="0" fontId="25" fillId="0" borderId="7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167" fontId="4" fillId="0" borderId="0" xfId="0" applyNumberFormat="1" applyFont="1" applyAlignment="1">
      <alignment horizontal="left" wrapText="1"/>
    </xf>
    <xf numFmtId="168" fontId="13" fillId="0" borderId="0" xfId="1" applyNumberFormat="1" applyFont="1" applyFill="1" applyBorder="1" applyAlignment="1">
      <alignment horizontal="left" wrapText="1"/>
    </xf>
    <xf numFmtId="0" fontId="25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wrapText="1"/>
    </xf>
    <xf numFmtId="1" fontId="15" fillId="0" borderId="0" xfId="0" applyNumberFormat="1" applyFont="1" applyAlignment="1">
      <alignment horizontal="center" wrapText="1"/>
    </xf>
    <xf numFmtId="1" fontId="13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left" wrapText="1"/>
    </xf>
    <xf numFmtId="168" fontId="13" fillId="0" borderId="29" xfId="1" applyNumberFormat="1" applyFont="1" applyFill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1" fontId="9" fillId="0" borderId="4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vertical="top"/>
    </xf>
    <xf numFmtId="0" fontId="27" fillId="0" borderId="30" xfId="0" applyFont="1" applyBorder="1" applyAlignment="1">
      <alignment wrapText="1"/>
    </xf>
    <xf numFmtId="0" fontId="26" fillId="0" borderId="0" xfId="0" applyFont="1" applyAlignment="1">
      <alignment horizontal="left" wrapText="1"/>
    </xf>
    <xf numFmtId="17" fontId="26" fillId="0" borderId="31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1" fontId="4" fillId="0" borderId="4" xfId="0" applyNumberFormat="1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1" fontId="20" fillId="0" borderId="32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1" fontId="21" fillId="0" borderId="4" xfId="0" applyNumberFormat="1" applyFont="1" applyBorder="1" applyAlignment="1">
      <alignment horizontal="center" wrapText="1"/>
    </xf>
    <xf numFmtId="1" fontId="28" fillId="0" borderId="0" xfId="0" applyNumberFormat="1" applyFont="1" applyAlignment="1">
      <alignment horizontal="left" wrapText="1"/>
    </xf>
    <xf numFmtId="1" fontId="28" fillId="0" borderId="32" xfId="0" applyNumberFormat="1" applyFont="1" applyBorder="1" applyAlignment="1">
      <alignment horizontal="left" wrapText="1"/>
    </xf>
    <xf numFmtId="1" fontId="13" fillId="0" borderId="32" xfId="0" applyNumberFormat="1" applyFont="1" applyBorder="1" applyAlignment="1">
      <alignment horizontal="left" wrapText="1"/>
    </xf>
    <xf numFmtId="165" fontId="28" fillId="0" borderId="0" xfId="0" applyNumberFormat="1" applyFont="1" applyAlignment="1">
      <alignment horizontal="left" wrapText="1"/>
    </xf>
    <xf numFmtId="165" fontId="28" fillId="0" borderId="32" xfId="0" applyNumberFormat="1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19" fillId="0" borderId="34" xfId="0" applyFont="1" applyBorder="1" applyAlignment="1">
      <alignment wrapText="1"/>
    </xf>
    <xf numFmtId="1" fontId="26" fillId="0" borderId="35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" fontId="26" fillId="0" borderId="36" xfId="0" applyNumberFormat="1" applyFont="1" applyBorder="1" applyAlignment="1">
      <alignment horizontal="left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5" fontId="4" fillId="0" borderId="0" xfId="0" applyNumberFormat="1" applyFont="1" applyAlignment="1">
      <alignment horizontal="left" wrapText="1"/>
    </xf>
    <xf numFmtId="0" fontId="13" fillId="5" borderId="7" xfId="0" applyFont="1" applyFill="1" applyBorder="1" applyAlignment="1">
      <alignment horizontal="left" wrapText="1"/>
    </xf>
    <xf numFmtId="164" fontId="12" fillId="5" borderId="7" xfId="0" applyNumberFormat="1" applyFont="1" applyFill="1" applyBorder="1" applyAlignment="1">
      <alignment horizontal="left" wrapText="1"/>
    </xf>
    <xf numFmtId="0" fontId="8" fillId="5" borderId="7" xfId="0" applyFont="1" applyFill="1" applyBorder="1" applyAlignment="1">
      <alignment horizontal="left" wrapText="1"/>
    </xf>
    <xf numFmtId="0" fontId="13" fillId="9" borderId="4" xfId="0" applyFont="1" applyFill="1" applyBorder="1" applyAlignment="1">
      <alignment horizontal="left" wrapText="1"/>
    </xf>
    <xf numFmtId="164" fontId="12" fillId="9" borderId="4" xfId="0" applyNumberFormat="1" applyFont="1" applyFill="1" applyBorder="1" applyAlignment="1">
      <alignment horizontal="left" wrapText="1"/>
    </xf>
    <xf numFmtId="1" fontId="4" fillId="5" borderId="4" xfId="0" applyNumberFormat="1" applyFont="1" applyFill="1" applyBorder="1" applyAlignment="1">
      <alignment horizontal="left" wrapText="1"/>
    </xf>
    <xf numFmtId="164" fontId="11" fillId="10" borderId="0" xfId="0" applyNumberFormat="1" applyFont="1" applyFill="1" applyAlignment="1">
      <alignment horizontal="left" wrapText="1"/>
    </xf>
    <xf numFmtId="1" fontId="7" fillId="11" borderId="3" xfId="0" applyNumberFormat="1" applyFont="1" applyFill="1" applyBorder="1" applyAlignment="1">
      <alignment horizontal="left" wrapText="1"/>
    </xf>
    <xf numFmtId="9" fontId="4" fillId="11" borderId="4" xfId="0" applyNumberFormat="1" applyFont="1" applyFill="1" applyBorder="1" applyAlignment="1">
      <alignment horizontal="left" wrapText="1"/>
    </xf>
    <xf numFmtId="167" fontId="4" fillId="11" borderId="1" xfId="0" applyNumberFormat="1" applyFont="1" applyFill="1" applyBorder="1" applyAlignment="1">
      <alignment horizontal="left" wrapText="1"/>
    </xf>
    <xf numFmtId="167" fontId="9" fillId="11" borderId="1" xfId="0" applyNumberFormat="1" applyFont="1" applyFill="1" applyBorder="1" applyAlignment="1">
      <alignment horizontal="left" wrapText="1"/>
    </xf>
    <xf numFmtId="1" fontId="9" fillId="11" borderId="23" xfId="0" applyNumberFormat="1" applyFont="1" applyFill="1" applyBorder="1" applyAlignment="1">
      <alignment horizontal="left" wrapText="1"/>
    </xf>
    <xf numFmtId="9" fontId="9" fillId="11" borderId="7" xfId="0" applyNumberFormat="1" applyFont="1" applyFill="1" applyBorder="1" applyAlignment="1">
      <alignment horizontal="left" wrapText="1"/>
    </xf>
    <xf numFmtId="167" fontId="9" fillId="11" borderId="4" xfId="0" applyNumberFormat="1" applyFont="1" applyFill="1" applyBorder="1" applyAlignment="1">
      <alignment horizontal="left" wrapText="1"/>
    </xf>
    <xf numFmtId="167" fontId="9" fillId="11" borderId="6" xfId="0" applyNumberFormat="1" applyFont="1" applyFill="1" applyBorder="1" applyAlignment="1">
      <alignment horizontal="left" wrapText="1"/>
    </xf>
    <xf numFmtId="0" fontId="22" fillId="11" borderId="4" xfId="0" applyFont="1" applyFill="1" applyBorder="1" applyAlignment="1">
      <alignment horizontal="left" wrapText="1"/>
    </xf>
    <xf numFmtId="9" fontId="22" fillId="11" borderId="4" xfId="1" applyFont="1" applyFill="1" applyBorder="1" applyAlignment="1">
      <alignment horizontal="left" wrapText="1"/>
    </xf>
    <xf numFmtId="167" fontId="7" fillId="11" borderId="4" xfId="0" applyNumberFormat="1" applyFont="1" applyFill="1" applyBorder="1" applyAlignment="1">
      <alignment horizontal="left" wrapText="1"/>
    </xf>
    <xf numFmtId="1" fontId="11" fillId="12" borderId="4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7" borderId="4" xfId="0" applyFont="1" applyFill="1" applyBorder="1" applyAlignment="1">
      <alignment horizontal="left" wrapText="1"/>
    </xf>
    <xf numFmtId="0" fontId="21" fillId="7" borderId="4" xfId="0" applyFont="1" applyFill="1" applyBorder="1" applyAlignment="1">
      <alignment horizontal="left" wrapText="1"/>
    </xf>
    <xf numFmtId="164" fontId="7" fillId="7" borderId="4" xfId="0" applyNumberFormat="1" applyFont="1" applyFill="1" applyBorder="1" applyAlignment="1">
      <alignment horizontal="left" wrapText="1"/>
    </xf>
    <xf numFmtId="9" fontId="9" fillId="7" borderId="4" xfId="1" applyFont="1" applyFill="1" applyBorder="1" applyAlignment="1">
      <alignment horizontal="left" wrapText="1"/>
    </xf>
    <xf numFmtId="0" fontId="20" fillId="9" borderId="0" xfId="0" applyFont="1" applyFill="1" applyAlignment="1">
      <alignment horizontal="left" wrapText="1"/>
    </xf>
    <xf numFmtId="9" fontId="13" fillId="5" borderId="1" xfId="1" applyFont="1" applyFill="1" applyBorder="1" applyAlignment="1">
      <alignment horizontal="left" wrapText="1"/>
    </xf>
    <xf numFmtId="9" fontId="17" fillId="5" borderId="1" xfId="1" applyFont="1" applyFill="1" applyBorder="1" applyAlignment="1">
      <alignment horizontal="left" wrapText="1"/>
    </xf>
    <xf numFmtId="0" fontId="31" fillId="0" borderId="4" xfId="0" applyFont="1" applyBorder="1"/>
    <xf numFmtId="0" fontId="0" fillId="0" borderId="4" xfId="0" applyBorder="1"/>
    <xf numFmtId="0" fontId="0" fillId="0" borderId="4" xfId="0" applyFont="1" applyBorder="1"/>
    <xf numFmtId="0" fontId="2" fillId="0" borderId="4" xfId="0" applyFont="1" applyBorder="1"/>
    <xf numFmtId="0" fontId="0" fillId="0" borderId="6" xfId="0" applyBorder="1"/>
    <xf numFmtId="0" fontId="2" fillId="0" borderId="5" xfId="0" applyFont="1" applyBorder="1"/>
    <xf numFmtId="164" fontId="14" fillId="9" borderId="4" xfId="0" applyNumberFormat="1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164" fontId="12" fillId="0" borderId="4" xfId="0" applyNumberFormat="1" applyFont="1" applyFill="1" applyBorder="1" applyAlignment="1">
      <alignment horizontal="left" wrapText="1"/>
    </xf>
    <xf numFmtId="1" fontId="15" fillId="9" borderId="32" xfId="0" applyNumberFormat="1" applyFont="1" applyFill="1" applyBorder="1" applyAlignment="1">
      <alignment horizontal="left" wrapText="1"/>
    </xf>
    <xf numFmtId="0" fontId="24" fillId="9" borderId="0" xfId="0" applyFont="1" applyFill="1" applyAlignment="1">
      <alignment horizontal="left" wrapText="1"/>
    </xf>
    <xf numFmtId="0" fontId="12" fillId="9" borderId="4" xfId="0" applyFont="1" applyFill="1" applyBorder="1" applyAlignment="1">
      <alignment horizontal="center" wrapText="1"/>
    </xf>
    <xf numFmtId="0" fontId="21" fillId="9" borderId="4" xfId="0" applyFont="1" applyFill="1" applyBorder="1" applyAlignment="1">
      <alignment horizontal="left" wrapText="1"/>
    </xf>
    <xf numFmtId="1" fontId="4" fillId="9" borderId="4" xfId="0" applyNumberFormat="1" applyFont="1" applyFill="1" applyBorder="1" applyAlignment="1">
      <alignment horizontal="left" wrapText="1"/>
    </xf>
    <xf numFmtId="1" fontId="21" fillId="9" borderId="4" xfId="0" applyNumberFormat="1" applyFont="1" applyFill="1" applyBorder="1" applyAlignment="1">
      <alignment horizontal="left" wrapText="1"/>
    </xf>
    <xf numFmtId="164" fontId="14" fillId="0" borderId="4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9" fontId="14" fillId="9" borderId="4" xfId="1" applyFont="1" applyFill="1" applyBorder="1" applyAlignment="1">
      <alignment horizontal="left" wrapText="1"/>
    </xf>
    <xf numFmtId="0" fontId="13" fillId="9" borderId="4" xfId="0" applyFont="1" applyFill="1" applyBorder="1" applyAlignment="1">
      <alignment vertical="top" wrapText="1"/>
    </xf>
    <xf numFmtId="0" fontId="18" fillId="9" borderId="4" xfId="0" applyFont="1" applyFill="1" applyBorder="1" applyAlignment="1">
      <alignment horizontal="left" wrapText="1"/>
    </xf>
    <xf numFmtId="9" fontId="12" fillId="9" borderId="4" xfId="1" applyFont="1" applyFill="1" applyBorder="1" applyAlignment="1">
      <alignment horizontal="left" wrapText="1"/>
    </xf>
    <xf numFmtId="1" fontId="7" fillId="9" borderId="3" xfId="0" applyNumberFormat="1" applyFont="1" applyFill="1" applyBorder="1" applyAlignment="1">
      <alignment horizontal="left" wrapText="1"/>
    </xf>
    <xf numFmtId="9" fontId="7" fillId="9" borderId="4" xfId="0" applyNumberFormat="1" applyFont="1" applyFill="1" applyBorder="1" applyAlignment="1">
      <alignment horizontal="left" wrapText="1"/>
    </xf>
    <xf numFmtId="167" fontId="7" fillId="9" borderId="1" xfId="0" applyNumberFormat="1" applyFont="1" applyFill="1" applyBorder="1" applyAlignment="1">
      <alignment horizontal="left" wrapText="1"/>
    </xf>
    <xf numFmtId="10" fontId="4" fillId="9" borderId="4" xfId="0" applyNumberFormat="1" applyFont="1" applyFill="1" applyBorder="1" applyAlignment="1">
      <alignment horizontal="left" wrapText="1"/>
    </xf>
    <xf numFmtId="167" fontId="11" fillId="9" borderId="4" xfId="0" applyNumberFormat="1" applyFont="1" applyFill="1" applyBorder="1" applyAlignment="1">
      <alignment horizontal="right" wrapText="1"/>
    </xf>
    <xf numFmtId="0" fontId="12" fillId="13" borderId="4" xfId="0" applyFont="1" applyFill="1" applyBorder="1" applyAlignment="1">
      <alignment horizontal="left" wrapText="1"/>
    </xf>
    <xf numFmtId="0" fontId="4" fillId="13" borderId="1" xfId="0" applyFont="1" applyFill="1" applyBorder="1" applyAlignment="1">
      <alignment horizontal="left" wrapText="1"/>
    </xf>
    <xf numFmtId="9" fontId="13" fillId="14" borderId="1" xfId="1" applyFont="1" applyFill="1" applyBorder="1" applyAlignment="1">
      <alignment horizontal="left" wrapText="1"/>
    </xf>
    <xf numFmtId="0" fontId="4" fillId="13" borderId="4" xfId="0" applyFont="1" applyFill="1" applyBorder="1" applyAlignment="1">
      <alignment horizontal="left" wrapText="1"/>
    </xf>
    <xf numFmtId="9" fontId="13" fillId="13" borderId="1" xfId="1" applyFont="1" applyFill="1" applyBorder="1" applyAlignment="1">
      <alignment horizontal="left" wrapText="1"/>
    </xf>
    <xf numFmtId="0" fontId="4" fillId="14" borderId="4" xfId="0" applyFont="1" applyFill="1" applyBorder="1" applyAlignment="1">
      <alignment horizontal="left" wrapText="1"/>
    </xf>
    <xf numFmtId="0" fontId="8" fillId="14" borderId="4" xfId="0" applyFont="1" applyFill="1" applyBorder="1" applyAlignment="1">
      <alignment horizontal="left" wrapText="1"/>
    </xf>
    <xf numFmtId="9" fontId="15" fillId="14" borderId="1" xfId="1" applyFont="1" applyFill="1" applyBorder="1" applyAlignment="1">
      <alignment horizontal="left" wrapText="1"/>
    </xf>
    <xf numFmtId="0" fontId="16" fillId="14" borderId="4" xfId="0" applyFont="1" applyFill="1" applyBorder="1" applyAlignment="1">
      <alignment horizontal="left" wrapText="1"/>
    </xf>
    <xf numFmtId="1" fontId="4" fillId="13" borderId="4" xfId="0" applyNumberFormat="1" applyFont="1" applyFill="1" applyBorder="1" applyAlignment="1">
      <alignment horizontal="left" vertical="top" wrapText="1"/>
    </xf>
    <xf numFmtId="1" fontId="4" fillId="13" borderId="4" xfId="0" applyNumberFormat="1" applyFont="1" applyFill="1" applyBorder="1" applyAlignment="1">
      <alignment horizontal="left" wrapText="1"/>
    </xf>
    <xf numFmtId="1" fontId="8" fillId="14" borderId="4" xfId="0" applyNumberFormat="1" applyFont="1" applyFill="1" applyBorder="1" applyAlignment="1">
      <alignment horizontal="left" wrapText="1"/>
    </xf>
    <xf numFmtId="0" fontId="4" fillId="13" borderId="4" xfId="0" applyFont="1" applyFill="1" applyBorder="1" applyAlignment="1">
      <alignment horizontal="left" vertical="top" wrapText="1"/>
    </xf>
    <xf numFmtId="0" fontId="16" fillId="13" borderId="4" xfId="0" applyFont="1" applyFill="1" applyBorder="1" applyAlignment="1">
      <alignment horizontal="left" wrapText="1"/>
    </xf>
    <xf numFmtId="9" fontId="17" fillId="13" borderId="1" xfId="1" applyFont="1" applyFill="1" applyBorder="1" applyAlignment="1">
      <alignment horizontal="left" wrapText="1"/>
    </xf>
    <xf numFmtId="0" fontId="16" fillId="9" borderId="4" xfId="0" applyFont="1" applyFill="1" applyBorder="1" applyAlignment="1">
      <alignment horizontal="left" wrapText="1"/>
    </xf>
    <xf numFmtId="9" fontId="13" fillId="9" borderId="1" xfId="1" applyFont="1" applyFill="1" applyBorder="1" applyAlignment="1">
      <alignment horizontal="left" wrapText="1"/>
    </xf>
    <xf numFmtId="0" fontId="18" fillId="13" borderId="7" xfId="0" applyFont="1" applyFill="1" applyBorder="1" applyAlignment="1">
      <alignment horizontal="left" wrapText="1"/>
    </xf>
    <xf numFmtId="9" fontId="13" fillId="13" borderId="21" xfId="1" applyFont="1" applyFill="1" applyBorder="1" applyAlignment="1">
      <alignment horizontal="left" wrapText="1"/>
    </xf>
    <xf numFmtId="1" fontId="21" fillId="13" borderId="10" xfId="0" applyNumberFormat="1" applyFont="1" applyFill="1" applyBorder="1" applyAlignment="1">
      <alignment horizontal="left" wrapText="1"/>
    </xf>
    <xf numFmtId="9" fontId="13" fillId="13" borderId="37" xfId="1" applyFont="1" applyFill="1" applyBorder="1" applyAlignment="1">
      <alignment horizontal="left" wrapText="1"/>
    </xf>
    <xf numFmtId="1" fontId="21" fillId="14" borderId="6" xfId="0" applyNumberFormat="1" applyFont="1" applyFill="1" applyBorder="1" applyAlignment="1">
      <alignment horizontal="left" wrapText="1"/>
    </xf>
    <xf numFmtId="9" fontId="13" fillId="14" borderId="11" xfId="1" applyFont="1" applyFill="1" applyBorder="1" applyAlignment="1">
      <alignment horizontal="left" wrapText="1"/>
    </xf>
    <xf numFmtId="0" fontId="13" fillId="14" borderId="4" xfId="0" applyFont="1" applyFill="1" applyBorder="1" applyAlignment="1">
      <alignment horizontal="left" wrapText="1"/>
    </xf>
    <xf numFmtId="2" fontId="13" fillId="13" borderId="1" xfId="1" applyNumberFormat="1" applyFont="1" applyFill="1" applyBorder="1" applyAlignment="1">
      <alignment horizontal="left" wrapText="1"/>
    </xf>
    <xf numFmtId="0" fontId="21" fillId="15" borderId="4" xfId="0" applyFont="1" applyFill="1" applyBorder="1" applyAlignment="1">
      <alignment horizontal="left" wrapText="1"/>
    </xf>
    <xf numFmtId="9" fontId="21" fillId="15" borderId="1" xfId="1" applyFont="1" applyFill="1" applyBorder="1" applyAlignment="1">
      <alignment horizontal="left" wrapText="1"/>
    </xf>
    <xf numFmtId="0" fontId="16" fillId="7" borderId="4" xfId="0" applyFont="1" applyFill="1" applyBorder="1" applyAlignment="1">
      <alignment horizontal="left" wrapText="1"/>
    </xf>
    <xf numFmtId="9" fontId="16" fillId="7" borderId="1" xfId="1" applyFont="1" applyFill="1" applyBorder="1" applyAlignment="1">
      <alignment horizontal="left" wrapText="1"/>
    </xf>
    <xf numFmtId="0" fontId="16" fillId="15" borderId="7" xfId="0" applyFont="1" applyFill="1" applyBorder="1" applyAlignment="1">
      <alignment horizontal="left" vertical="top" wrapText="1"/>
    </xf>
    <xf numFmtId="9" fontId="16" fillId="15" borderId="21" xfId="1" applyFont="1" applyFill="1" applyBorder="1" applyAlignment="1">
      <alignment horizontal="left" vertical="top" wrapText="1"/>
    </xf>
    <xf numFmtId="1" fontId="7" fillId="13" borderId="14" xfId="0" applyNumberFormat="1" applyFont="1" applyFill="1" applyBorder="1" applyAlignment="1">
      <alignment horizontal="left" wrapText="1"/>
    </xf>
    <xf numFmtId="1" fontId="7" fillId="13" borderId="17" xfId="0" applyNumberFormat="1" applyFont="1" applyFill="1" applyBorder="1" applyAlignment="1">
      <alignment horizontal="left" wrapText="1"/>
    </xf>
    <xf numFmtId="9" fontId="13" fillId="13" borderId="0" xfId="1" applyFont="1" applyFill="1" applyBorder="1" applyAlignment="1">
      <alignment horizontal="left" wrapText="1"/>
    </xf>
    <xf numFmtId="0" fontId="7" fillId="13" borderId="4" xfId="0" applyFont="1" applyFill="1" applyBorder="1" applyAlignment="1">
      <alignment horizontal="left" wrapText="1"/>
    </xf>
    <xf numFmtId="0" fontId="9" fillId="13" borderId="1" xfId="0" applyFont="1" applyFill="1" applyBorder="1" applyAlignment="1">
      <alignment horizontal="left" wrapText="1"/>
    </xf>
    <xf numFmtId="2" fontId="9" fillId="13" borderId="20" xfId="0" applyNumberFormat="1" applyFont="1" applyFill="1" applyBorder="1" applyAlignment="1">
      <alignment horizontal="left" wrapText="1"/>
    </xf>
    <xf numFmtId="9" fontId="13" fillId="13" borderId="38" xfId="1" applyFont="1" applyFill="1" applyBorder="1" applyAlignment="1">
      <alignment horizontal="left" wrapText="1"/>
    </xf>
    <xf numFmtId="2" fontId="12" fillId="0" borderId="6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4" fillId="14" borderId="1" xfId="0" applyFont="1" applyFill="1" applyBorder="1" applyAlignment="1">
      <alignment horizontal="left" wrapText="1"/>
    </xf>
    <xf numFmtId="0" fontId="14" fillId="14" borderId="2" xfId="0" applyFont="1" applyFill="1" applyBorder="1" applyAlignment="1">
      <alignment horizontal="left" wrapText="1"/>
    </xf>
    <xf numFmtId="0" fontId="14" fillId="14" borderId="3" xfId="0" applyFont="1" applyFill="1" applyBorder="1" applyAlignment="1">
      <alignment horizontal="left" wrapText="1"/>
    </xf>
    <xf numFmtId="0" fontId="4" fillId="14" borderId="2" xfId="0" applyFont="1" applyFill="1" applyBorder="1" applyAlignment="1">
      <alignment horizontal="center" wrapText="1"/>
    </xf>
    <xf numFmtId="0" fontId="4" fillId="14" borderId="3" xfId="0" applyFont="1" applyFill="1" applyBorder="1" applyAlignment="1">
      <alignment horizontal="center" wrapText="1"/>
    </xf>
    <xf numFmtId="0" fontId="13" fillId="13" borderId="4" xfId="0" applyFont="1" applyFill="1" applyBorder="1" applyAlignment="1">
      <alignment horizontal="center" wrapText="1"/>
    </xf>
    <xf numFmtId="0" fontId="8" fillId="13" borderId="4" xfId="0" applyFont="1" applyFill="1" applyBorder="1" applyAlignment="1">
      <alignment horizontal="center" wrapText="1"/>
    </xf>
    <xf numFmtId="0" fontId="4" fillId="13" borderId="4" xfId="0" applyFont="1" applyFill="1" applyBorder="1" applyAlignment="1">
      <alignment horizontal="center" wrapText="1"/>
    </xf>
    <xf numFmtId="2" fontId="11" fillId="13" borderId="4" xfId="0" applyNumberFormat="1" applyFont="1" applyFill="1" applyBorder="1" applyAlignment="1">
      <alignment horizontal="center" wrapText="1"/>
    </xf>
    <xf numFmtId="0" fontId="21" fillId="15" borderId="4" xfId="0" applyFont="1" applyFill="1" applyBorder="1" applyAlignment="1">
      <alignment horizontal="left" wrapText="1"/>
    </xf>
    <xf numFmtId="0" fontId="16" fillId="7" borderId="4" xfId="0" applyFont="1" applyFill="1" applyBorder="1" applyAlignment="1">
      <alignment horizontal="left" wrapText="1"/>
    </xf>
    <xf numFmtId="0" fontId="16" fillId="15" borderId="4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left" wrapText="1"/>
    </xf>
    <xf numFmtId="0" fontId="13" fillId="13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16" fillId="13" borderId="4" xfId="0" applyFont="1" applyFill="1" applyBorder="1" applyAlignment="1">
      <alignment horizontal="left" wrapText="1"/>
    </xf>
    <xf numFmtId="0" fontId="4" fillId="13" borderId="4" xfId="0" applyFont="1" applyFill="1" applyBorder="1" applyAlignment="1">
      <alignment horizontal="left" wrapText="1"/>
    </xf>
    <xf numFmtId="0" fontId="9" fillId="13" borderId="4" xfId="0" applyFont="1" applyFill="1" applyBorder="1" applyAlignment="1">
      <alignment horizontal="left" wrapText="1"/>
    </xf>
    <xf numFmtId="0" fontId="16" fillId="9" borderId="4" xfId="0" applyFont="1" applyFill="1" applyBorder="1" applyAlignment="1">
      <alignment horizontal="left" wrapText="1"/>
    </xf>
    <xf numFmtId="0" fontId="13" fillId="13" borderId="4" xfId="0" applyFont="1" applyFill="1" applyBorder="1" applyAlignment="1">
      <alignment horizontal="left" vertical="top" wrapText="1"/>
    </xf>
    <xf numFmtId="0" fontId="11" fillId="13" borderId="4" xfId="0" applyFont="1" applyFill="1" applyBorder="1" applyAlignment="1">
      <alignment horizontal="left" wrapText="1"/>
    </xf>
    <xf numFmtId="1" fontId="9" fillId="13" borderId="4" xfId="0" applyNumberFormat="1" applyFont="1" applyFill="1" applyBorder="1" applyAlignment="1">
      <alignment horizontal="center" wrapText="1"/>
    </xf>
    <xf numFmtId="0" fontId="15" fillId="14" borderId="4" xfId="0" applyFont="1" applyFill="1" applyBorder="1" applyAlignment="1">
      <alignment horizontal="left" wrapText="1"/>
    </xf>
    <xf numFmtId="0" fontId="18" fillId="14" borderId="4" xfId="0" applyFont="1" applyFill="1" applyBorder="1" applyAlignment="1">
      <alignment horizontal="left" vertical="top" wrapText="1"/>
    </xf>
    <xf numFmtId="0" fontId="8" fillId="14" borderId="4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3" fillId="9" borderId="11" xfId="0" applyFont="1" applyFill="1" applyBorder="1" applyAlignment="1">
      <alignment horizontal="left" wrapText="1"/>
    </xf>
    <xf numFmtId="0" fontId="13" fillId="9" borderId="13" xfId="0" applyFont="1" applyFill="1" applyBorder="1" applyAlignment="1">
      <alignment horizontal="left" wrapText="1"/>
    </xf>
    <xf numFmtId="9" fontId="5" fillId="2" borderId="11" xfId="0" applyNumberFormat="1" applyFont="1" applyFill="1" applyBorder="1" applyAlignment="1">
      <alignment horizontal="center" wrapText="1"/>
    </xf>
    <xf numFmtId="9" fontId="5" fillId="2" borderId="12" xfId="0" applyNumberFormat="1" applyFont="1" applyFill="1" applyBorder="1" applyAlignment="1">
      <alignment horizontal="center" wrapText="1"/>
    </xf>
    <xf numFmtId="9" fontId="5" fillId="2" borderId="13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4" fillId="5" borderId="4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8" fontId="13" fillId="13" borderId="4" xfId="0" applyNumberFormat="1" applyFont="1" applyFill="1" applyBorder="1" applyAlignment="1">
      <alignment horizontal="left" wrapText="1"/>
    </xf>
    <xf numFmtId="164" fontId="7" fillId="0" borderId="21" xfId="0" applyNumberFormat="1" applyFont="1" applyBorder="1" applyAlignment="1">
      <alignment horizontal="left" wrapText="1"/>
    </xf>
    <xf numFmtId="164" fontId="7" fillId="0" borderId="22" xfId="0" applyNumberFormat="1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9" fillId="0" borderId="3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" fontId="13" fillId="11" borderId="1" xfId="0" applyNumberFormat="1" applyFont="1" applyFill="1" applyBorder="1" applyAlignment="1">
      <alignment horizontal="left" wrapText="1"/>
    </xf>
    <xf numFmtId="1" fontId="13" fillId="11" borderId="2" xfId="0" applyNumberFormat="1" applyFont="1" applyFill="1" applyBorder="1" applyAlignment="1">
      <alignment horizontal="left" wrapText="1"/>
    </xf>
    <xf numFmtId="1" fontId="13" fillId="11" borderId="26" xfId="0" applyNumberFormat="1" applyFont="1" applyFill="1" applyBorder="1" applyAlignment="1">
      <alignment horizontal="left" wrapText="1"/>
    </xf>
    <xf numFmtId="0" fontId="26" fillId="0" borderId="27" xfId="0" applyFont="1" applyBorder="1" applyAlignment="1">
      <alignment horizontal="left" wrapText="1"/>
    </xf>
    <xf numFmtId="0" fontId="26" fillId="0" borderId="28" xfId="0" applyFont="1" applyBorder="1" applyAlignment="1">
      <alignment horizontal="left" wrapText="1"/>
    </xf>
    <xf numFmtId="165" fontId="7" fillId="9" borderId="12" xfId="0" applyNumberFormat="1" applyFont="1" applyFill="1" applyBorder="1" applyAlignment="1">
      <alignment horizontal="right" wrapText="1"/>
    </xf>
    <xf numFmtId="165" fontId="7" fillId="9" borderId="13" xfId="0" applyNumberFormat="1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enevieve Dalton" id="{82A18430-51A7-4AE1-8622-42E82A3E322A}" userId="561943eb113568b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1-10-20T11:26:37.48" personId="{82A18430-51A7-4AE1-8622-42E82A3E322A}" id="{47EED17F-7532-453A-83FA-196FEF7D6EB9}">
    <text>Includes Jan 2022</text>
  </threadedComment>
  <threadedComment ref="D6" dT="2021-11-22T11:00:28.26" personId="{82A18430-51A7-4AE1-8622-42E82A3E322A}" id="{1DEBF8E6-0660-49E8-8ED0-E76062A1BFBD}">
    <text>3 months,10hrs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9B6F-6693-4A58-9328-DE2AB802FA5B}">
  <dimension ref="A1:H19"/>
  <sheetViews>
    <sheetView topLeftCell="A2" workbookViewId="0">
      <selection activeCell="C3" sqref="C3"/>
    </sheetView>
  </sheetViews>
  <sheetFormatPr defaultRowHeight="15" x14ac:dyDescent="0.25"/>
  <cols>
    <col min="1" max="1" width="21.42578125" customWidth="1"/>
    <col min="2" max="2" width="40" customWidth="1"/>
    <col min="3" max="3" width="10.85546875" customWidth="1"/>
  </cols>
  <sheetData>
    <row r="1" spans="1:8" x14ac:dyDescent="0.25">
      <c r="A1" s="1" t="s">
        <v>0</v>
      </c>
    </row>
    <row r="2" spans="1:8" x14ac:dyDescent="0.25">
      <c r="A2" s="165" t="s">
        <v>115</v>
      </c>
      <c r="B2" s="166"/>
      <c r="C2" s="166"/>
      <c r="D2" s="166"/>
      <c r="E2" s="166"/>
      <c r="F2" s="166"/>
      <c r="G2" s="166"/>
      <c r="H2" s="166"/>
    </row>
    <row r="3" spans="1:8" x14ac:dyDescent="0.25">
      <c r="A3" s="167" t="s">
        <v>1</v>
      </c>
      <c r="B3" s="166" t="s">
        <v>154</v>
      </c>
      <c r="C3" s="168">
        <f>53*8*12.49</f>
        <v>5295.76</v>
      </c>
      <c r="D3" s="166"/>
      <c r="E3" s="166" t="s">
        <v>15</v>
      </c>
      <c r="F3" s="166"/>
      <c r="G3" s="166"/>
      <c r="H3" s="166"/>
    </row>
    <row r="4" spans="1:8" x14ac:dyDescent="0.25">
      <c r="A4" s="166" t="s">
        <v>2</v>
      </c>
      <c r="B4" s="166" t="s">
        <v>114</v>
      </c>
      <c r="C4" s="166"/>
      <c r="D4" s="166"/>
      <c r="E4" s="166"/>
      <c r="F4" s="166"/>
      <c r="G4" s="166"/>
      <c r="H4" s="166"/>
    </row>
    <row r="5" spans="1:8" x14ac:dyDescent="0.25">
      <c r="A5" s="166" t="s">
        <v>153</v>
      </c>
      <c r="B5" s="166" t="s">
        <v>150</v>
      </c>
      <c r="C5" s="166"/>
      <c r="D5" s="166"/>
      <c r="E5" s="166"/>
      <c r="F5" s="166"/>
      <c r="G5" s="166"/>
      <c r="H5" s="166"/>
    </row>
    <row r="6" spans="1:8" x14ac:dyDescent="0.25">
      <c r="A6" s="166" t="s">
        <v>151</v>
      </c>
      <c r="B6" s="166" t="s">
        <v>152</v>
      </c>
      <c r="C6" s="166"/>
      <c r="D6" s="166"/>
      <c r="E6" s="166"/>
      <c r="F6" s="166"/>
      <c r="G6" s="166"/>
      <c r="H6" s="166"/>
    </row>
    <row r="7" spans="1:8" x14ac:dyDescent="0.25">
      <c r="A7" s="166" t="s">
        <v>3</v>
      </c>
      <c r="B7" s="166" t="s">
        <v>130</v>
      </c>
      <c r="C7" s="166"/>
      <c r="D7" s="166"/>
      <c r="E7" s="166"/>
      <c r="F7" s="166"/>
      <c r="G7" s="166"/>
      <c r="H7" s="166"/>
    </row>
    <row r="8" spans="1:8" x14ac:dyDescent="0.25">
      <c r="A8" s="165" t="s">
        <v>91</v>
      </c>
      <c r="B8" s="166"/>
      <c r="C8" s="166"/>
      <c r="D8" s="166"/>
      <c r="E8" s="166"/>
      <c r="F8" s="166"/>
      <c r="G8" s="166"/>
      <c r="H8" s="166"/>
    </row>
    <row r="9" spans="1:8" x14ac:dyDescent="0.25">
      <c r="A9" s="166" t="s">
        <v>4</v>
      </c>
      <c r="B9" s="166" t="s">
        <v>6</v>
      </c>
      <c r="C9" s="166">
        <v>500</v>
      </c>
      <c r="D9" s="166"/>
      <c r="E9" s="166"/>
      <c r="F9" s="166"/>
      <c r="G9" s="166"/>
      <c r="H9" s="166"/>
    </row>
    <row r="10" spans="1:8" x14ac:dyDescent="0.25">
      <c r="A10" s="166" t="s">
        <v>5</v>
      </c>
      <c r="B10" s="166" t="s">
        <v>7</v>
      </c>
      <c r="C10" s="166">
        <v>200</v>
      </c>
      <c r="D10" s="168"/>
      <c r="E10" s="166" t="s">
        <v>155</v>
      </c>
      <c r="F10" s="166"/>
      <c r="G10" s="166"/>
      <c r="H10" s="166"/>
    </row>
    <row r="11" spans="1:8" ht="15.75" thickBot="1" x14ac:dyDescent="0.3">
      <c r="A11" s="166" t="s">
        <v>13</v>
      </c>
      <c r="B11" s="166" t="s">
        <v>90</v>
      </c>
      <c r="C11" s="166">
        <v>140</v>
      </c>
      <c r="D11" s="170">
        <f>SUM(C9:C11)</f>
        <v>840</v>
      </c>
      <c r="E11" s="166" t="s">
        <v>117</v>
      </c>
      <c r="F11" s="166"/>
      <c r="G11" s="166"/>
      <c r="H11" s="166"/>
    </row>
    <row r="12" spans="1:8" ht="15.75" thickTop="1" x14ac:dyDescent="0.25">
      <c r="A12" s="165" t="s">
        <v>92</v>
      </c>
      <c r="B12" s="166"/>
      <c r="C12" s="166"/>
      <c r="D12" s="169"/>
      <c r="E12" s="166"/>
      <c r="F12" s="166"/>
      <c r="G12" s="166"/>
      <c r="H12" s="166"/>
    </row>
    <row r="13" spans="1:8" x14ac:dyDescent="0.25">
      <c r="A13" s="166" t="s">
        <v>12</v>
      </c>
      <c r="B13" s="166" t="s">
        <v>8</v>
      </c>
      <c r="C13" s="166"/>
      <c r="D13" s="167" t="s">
        <v>87</v>
      </c>
      <c r="E13" s="166"/>
      <c r="F13" s="166"/>
      <c r="G13" s="166"/>
      <c r="H13" s="166"/>
    </row>
    <row r="14" spans="1:8" x14ac:dyDescent="0.25">
      <c r="A14" s="166" t="s">
        <v>9</v>
      </c>
      <c r="B14" s="166" t="s">
        <v>10</v>
      </c>
      <c r="C14" s="166"/>
      <c r="D14" s="167" t="s">
        <v>87</v>
      </c>
      <c r="E14" s="168">
        <f>SUM(C13:C14)</f>
        <v>0</v>
      </c>
      <c r="F14" s="166"/>
      <c r="G14" s="166"/>
      <c r="H14" s="166"/>
    </row>
    <row r="15" spans="1:8" x14ac:dyDescent="0.25">
      <c r="A15" s="166" t="s">
        <v>93</v>
      </c>
      <c r="B15" s="166" t="s">
        <v>11</v>
      </c>
      <c r="C15" s="166"/>
      <c r="D15" s="167" t="s">
        <v>88</v>
      </c>
      <c r="E15" s="166"/>
      <c r="F15" s="166"/>
      <c r="G15" s="166"/>
      <c r="H15" s="166"/>
    </row>
    <row r="16" spans="1:8" x14ac:dyDescent="0.25">
      <c r="A16" s="166" t="s">
        <v>86</v>
      </c>
      <c r="B16" s="166" t="s">
        <v>14</v>
      </c>
      <c r="C16" s="166">
        <f>3*75</f>
        <v>225</v>
      </c>
      <c r="D16" s="167" t="s">
        <v>89</v>
      </c>
      <c r="E16" s="168">
        <f>SUM(C15:C16)</f>
        <v>225</v>
      </c>
      <c r="F16" s="166"/>
      <c r="G16" s="166"/>
      <c r="H16" s="166"/>
    </row>
    <row r="17" spans="1:8" ht="15.75" thickBot="1" x14ac:dyDescent="0.3">
      <c r="A17" s="166" t="s">
        <v>118</v>
      </c>
      <c r="B17" s="166" t="s">
        <v>97</v>
      </c>
      <c r="C17" s="166">
        <v>150</v>
      </c>
      <c r="D17" s="167" t="s">
        <v>88</v>
      </c>
      <c r="E17" s="168">
        <v>150</v>
      </c>
      <c r="F17" s="170">
        <f>SUM(E14:E17)</f>
        <v>375</v>
      </c>
      <c r="G17" s="166"/>
      <c r="H17" s="166"/>
    </row>
    <row r="18" spans="1:8" ht="15.75" thickTop="1" x14ac:dyDescent="0.25">
      <c r="A18" s="166" t="s">
        <v>116</v>
      </c>
      <c r="B18" s="166"/>
      <c r="C18" s="166"/>
      <c r="D18" s="166"/>
      <c r="E18" s="166"/>
      <c r="F18" s="169"/>
      <c r="G18" s="166"/>
      <c r="H18" s="166"/>
    </row>
    <row r="19" spans="1:8" x14ac:dyDescent="0.25">
      <c r="A19" s="166"/>
      <c r="B19" s="166"/>
      <c r="C19" s="166"/>
      <c r="D19" s="166"/>
      <c r="E19" s="166"/>
      <c r="F19" s="166"/>
      <c r="G19" s="166"/>
      <c r="H19" s="166"/>
    </row>
  </sheetData>
  <pageMargins left="0.7" right="0.7" top="0.75" bottom="0.75" header="0.3" footer="0.3"/>
  <pageSetup paperSize="9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CF1E1-4A1F-4DF4-837F-C0EFF3154901}">
  <sheetPr>
    <pageSetUpPr fitToPage="1"/>
  </sheetPr>
  <dimension ref="A1:EY74"/>
  <sheetViews>
    <sheetView tabSelected="1" topLeftCell="B1" zoomScaleNormal="100" workbookViewId="0">
      <selection activeCell="H31" sqref="H31:J31"/>
    </sheetView>
  </sheetViews>
  <sheetFormatPr defaultRowHeight="15" x14ac:dyDescent="0.25"/>
  <cols>
    <col min="1" max="1" width="32.28515625" style="2" customWidth="1"/>
    <col min="2" max="2" width="9.140625" style="2"/>
    <col min="3" max="3" width="9.85546875" style="2" customWidth="1"/>
    <col min="4" max="4" width="10.7109375" style="2" customWidth="1"/>
    <col min="5" max="5" width="16.42578125" style="137" customWidth="1"/>
    <col min="6" max="6" width="9.5703125" style="2" bestFit="1" customWidth="1"/>
    <col min="7" max="7" width="10.7109375" style="2" customWidth="1"/>
    <col min="8" max="8" width="69.85546875" style="2" customWidth="1"/>
    <col min="9" max="9" width="9.5703125" style="2" customWidth="1"/>
    <col min="10" max="10" width="14.42578125" style="2" customWidth="1"/>
    <col min="11" max="11" width="11.5703125" style="2" bestFit="1" customWidth="1"/>
    <col min="12" max="16384" width="9.140625" style="2"/>
  </cols>
  <sheetData>
    <row r="1" spans="1:10" ht="21.75" customHeight="1" x14ac:dyDescent="0.25">
      <c r="A1" s="257" t="s">
        <v>16</v>
      </c>
      <c r="B1" s="257"/>
      <c r="C1" s="257"/>
      <c r="D1" s="257"/>
      <c r="E1" s="257"/>
      <c r="F1" s="257"/>
      <c r="G1" s="257"/>
      <c r="H1" s="257"/>
    </row>
    <row r="2" spans="1:10" ht="15.75" customHeight="1" x14ac:dyDescent="0.25">
      <c r="B2" s="258" t="s">
        <v>78</v>
      </c>
      <c r="C2" s="259"/>
      <c r="D2" s="259"/>
      <c r="E2" s="260"/>
      <c r="F2" s="268" t="s">
        <v>149</v>
      </c>
      <c r="G2" s="269"/>
      <c r="H2" s="269"/>
      <c r="I2" s="269"/>
      <c r="J2" s="270"/>
    </row>
    <row r="3" spans="1:10" ht="24.75" customHeight="1" x14ac:dyDescent="0.25">
      <c r="A3" s="3"/>
      <c r="B3" s="4" t="s">
        <v>79</v>
      </c>
      <c r="C3" s="5" t="s">
        <v>81</v>
      </c>
      <c r="D3" s="4" t="s">
        <v>80</v>
      </c>
      <c r="E3" s="6" t="s">
        <v>17</v>
      </c>
      <c r="F3" s="7" t="s">
        <v>101</v>
      </c>
      <c r="G3" s="8" t="s">
        <v>83</v>
      </c>
      <c r="H3" s="271" t="s">
        <v>18</v>
      </c>
      <c r="I3" s="272"/>
      <c r="J3" s="272"/>
    </row>
    <row r="4" spans="1:10" x14ac:dyDescent="0.25">
      <c r="A4" s="9" t="s">
        <v>19</v>
      </c>
      <c r="B4" s="10"/>
      <c r="C4" s="10"/>
      <c r="D4" s="10"/>
      <c r="E4" s="11"/>
      <c r="F4" s="192"/>
      <c r="G4" s="193"/>
      <c r="H4" s="235"/>
      <c r="I4" s="235"/>
      <c r="J4" s="236"/>
    </row>
    <row r="5" spans="1:10" ht="15.75" customHeight="1" x14ac:dyDescent="0.25">
      <c r="A5" s="12" t="s">
        <v>20</v>
      </c>
      <c r="B5" s="13">
        <v>4405</v>
      </c>
      <c r="C5" s="14">
        <v>2809</v>
      </c>
      <c r="D5" s="14">
        <v>4157</v>
      </c>
      <c r="E5" s="15">
        <f>(D5-B5)/B5</f>
        <v>-5.6299659477866061E-2</v>
      </c>
      <c r="F5" s="168">
        <f>53*8*12.49</f>
        <v>5295.76</v>
      </c>
      <c r="G5" s="194">
        <f>(F5-B5)/B5</f>
        <v>0.20221566401816124</v>
      </c>
      <c r="H5" s="232" t="s">
        <v>156</v>
      </c>
      <c r="I5" s="233"/>
      <c r="J5" s="234"/>
    </row>
    <row r="6" spans="1:10" ht="14.25" customHeight="1" x14ac:dyDescent="0.25">
      <c r="A6" s="266" t="s">
        <v>136</v>
      </c>
      <c r="B6" s="267"/>
      <c r="C6" s="142"/>
      <c r="D6" s="171">
        <f>1500</f>
        <v>1500</v>
      </c>
      <c r="E6" s="183">
        <v>1</v>
      </c>
      <c r="F6" s="143"/>
      <c r="G6" s="163"/>
      <c r="H6" s="273" t="s">
        <v>135</v>
      </c>
      <c r="I6" s="274"/>
      <c r="J6" s="274"/>
    </row>
    <row r="7" spans="1:10" x14ac:dyDescent="0.25">
      <c r="A7" s="16" t="s">
        <v>21</v>
      </c>
      <c r="B7" s="17"/>
      <c r="C7" s="14"/>
      <c r="D7" s="14"/>
      <c r="E7" s="15"/>
      <c r="F7" s="195"/>
      <c r="G7" s="196"/>
      <c r="H7" s="239"/>
      <c r="I7" s="239"/>
      <c r="J7" s="239"/>
    </row>
    <row r="8" spans="1:10" s="182" customFormat="1" x14ac:dyDescent="0.25">
      <c r="A8" s="172" t="s">
        <v>100</v>
      </c>
      <c r="B8" s="173">
        <v>0</v>
      </c>
      <c r="C8" s="174">
        <v>0</v>
      </c>
      <c r="D8" s="181">
        <v>840</v>
      </c>
      <c r="E8" s="18">
        <v>1</v>
      </c>
      <c r="F8" s="197"/>
      <c r="G8" s="194"/>
      <c r="H8" s="256" t="s">
        <v>126</v>
      </c>
      <c r="I8" s="256"/>
      <c r="J8" s="256"/>
    </row>
    <row r="9" spans="1:10" ht="13.5" customHeight="1" x14ac:dyDescent="0.25">
      <c r="A9" s="12" t="s">
        <v>22</v>
      </c>
      <c r="B9" s="17">
        <v>150</v>
      </c>
      <c r="C9" s="14">
        <v>0</v>
      </c>
      <c r="D9" s="14">
        <v>50</v>
      </c>
      <c r="E9" s="15">
        <f>(D9-B9)/B9</f>
        <v>-0.66666666666666663</v>
      </c>
      <c r="F9" s="195">
        <v>150</v>
      </c>
      <c r="G9" s="196">
        <f t="shared" ref="G9:G40" si="0">(F9-B9)/B9</f>
        <v>0</v>
      </c>
      <c r="H9" s="275" t="s">
        <v>23</v>
      </c>
      <c r="I9" s="275"/>
      <c r="J9" s="275"/>
    </row>
    <row r="10" spans="1:10" ht="25.5" customHeight="1" x14ac:dyDescent="0.25">
      <c r="A10" s="12" t="s">
        <v>24</v>
      </c>
      <c r="B10" s="12">
        <v>225</v>
      </c>
      <c r="C10" s="14">
        <v>43</v>
      </c>
      <c r="D10" s="14">
        <v>225</v>
      </c>
      <c r="E10" s="15">
        <f t="shared" ref="E10:E40" si="1">(D10-B10)/B10</f>
        <v>0</v>
      </c>
      <c r="F10" s="195">
        <v>225</v>
      </c>
      <c r="G10" s="196">
        <f t="shared" si="0"/>
        <v>0</v>
      </c>
      <c r="H10" s="245" t="s">
        <v>25</v>
      </c>
      <c r="I10" s="245"/>
      <c r="J10" s="245"/>
    </row>
    <row r="11" spans="1:10" ht="19.5" customHeight="1" x14ac:dyDescent="0.25">
      <c r="A11" s="12" t="s">
        <v>26</v>
      </c>
      <c r="B11" s="17">
        <v>100</v>
      </c>
      <c r="C11" s="14">
        <v>34</v>
      </c>
      <c r="D11" s="174">
        <v>50</v>
      </c>
      <c r="E11" s="15">
        <f t="shared" si="1"/>
        <v>-0.5</v>
      </c>
      <c r="F11" s="198">
        <f>(65*3)+50</f>
        <v>245</v>
      </c>
      <c r="G11" s="199">
        <f t="shared" si="0"/>
        <v>1.45</v>
      </c>
      <c r="H11" s="254" t="s">
        <v>133</v>
      </c>
      <c r="I11" s="254"/>
      <c r="J11" s="254"/>
    </row>
    <row r="12" spans="1:10" s="182" customFormat="1" ht="13.5" customHeight="1" x14ac:dyDescent="0.25">
      <c r="A12" s="172" t="s">
        <v>113</v>
      </c>
      <c r="B12" s="173"/>
      <c r="C12" s="174"/>
      <c r="D12" s="181">
        <v>1500</v>
      </c>
      <c r="E12" s="18">
        <v>1</v>
      </c>
      <c r="F12" s="200">
        <v>0</v>
      </c>
      <c r="G12" s="199" t="s">
        <v>95</v>
      </c>
      <c r="H12" s="254" t="s">
        <v>127</v>
      </c>
      <c r="I12" s="254"/>
      <c r="J12" s="254"/>
    </row>
    <row r="13" spans="1:10" s="26" customFormat="1" x14ac:dyDescent="0.2">
      <c r="A13" s="23" t="s">
        <v>27</v>
      </c>
      <c r="B13" s="24">
        <v>250</v>
      </c>
      <c r="C13" s="25">
        <v>208</v>
      </c>
      <c r="D13" s="25">
        <v>208</v>
      </c>
      <c r="E13" s="15">
        <f t="shared" si="1"/>
        <v>-0.16800000000000001</v>
      </c>
      <c r="F13" s="201">
        <v>250</v>
      </c>
      <c r="G13" s="196">
        <f t="shared" si="0"/>
        <v>0</v>
      </c>
      <c r="H13" s="251" t="s">
        <v>128</v>
      </c>
      <c r="I13" s="251"/>
      <c r="J13" s="251"/>
    </row>
    <row r="14" spans="1:10" x14ac:dyDescent="0.25">
      <c r="A14" s="12" t="s">
        <v>28</v>
      </c>
      <c r="B14" s="27">
        <v>424</v>
      </c>
      <c r="C14" s="14">
        <v>420</v>
      </c>
      <c r="D14" s="14">
        <v>403.66</v>
      </c>
      <c r="E14" s="15">
        <f t="shared" si="1"/>
        <v>-4.7971698113207485E-2</v>
      </c>
      <c r="F14" s="202">
        <f>C14*1.03</f>
        <v>432.6</v>
      </c>
      <c r="G14" s="196">
        <f t="shared" si="0"/>
        <v>2.0283018867924583E-2</v>
      </c>
      <c r="H14" s="245" t="s">
        <v>96</v>
      </c>
      <c r="I14" s="245"/>
      <c r="J14" s="245"/>
    </row>
    <row r="15" spans="1:10" ht="13.5" customHeight="1" x14ac:dyDescent="0.25">
      <c r="A15" s="12" t="s">
        <v>29</v>
      </c>
      <c r="B15" s="28">
        <v>250</v>
      </c>
      <c r="C15" s="14">
        <v>142</v>
      </c>
      <c r="D15" s="14">
        <f>142+150</f>
        <v>292</v>
      </c>
      <c r="E15" s="18">
        <f t="shared" si="1"/>
        <v>0.16800000000000001</v>
      </c>
      <c r="F15" s="195">
        <f>19*13</f>
        <v>247</v>
      </c>
      <c r="G15" s="196">
        <f t="shared" si="0"/>
        <v>-1.2E-2</v>
      </c>
      <c r="H15" s="245" t="s">
        <v>134</v>
      </c>
      <c r="I15" s="245"/>
      <c r="J15" s="245"/>
    </row>
    <row r="16" spans="1:10" x14ac:dyDescent="0.25">
      <c r="A16" s="172" t="s">
        <v>85</v>
      </c>
      <c r="B16" s="173">
        <v>400</v>
      </c>
      <c r="C16" s="174">
        <v>75</v>
      </c>
      <c r="D16" s="174">
        <v>150</v>
      </c>
      <c r="E16" s="15">
        <f t="shared" si="1"/>
        <v>-0.625</v>
      </c>
      <c r="F16" s="198">
        <f>75*6</f>
        <v>450</v>
      </c>
      <c r="G16" s="199">
        <f t="shared" si="0"/>
        <v>0.125</v>
      </c>
      <c r="H16" s="254" t="s">
        <v>147</v>
      </c>
      <c r="I16" s="254"/>
      <c r="J16" s="254"/>
    </row>
    <row r="17" spans="1:10" x14ac:dyDescent="0.25">
      <c r="A17" s="23" t="s">
        <v>30</v>
      </c>
      <c r="B17" s="29">
        <v>0</v>
      </c>
      <c r="C17" s="25">
        <v>0</v>
      </c>
      <c r="D17" s="25">
        <v>0</v>
      </c>
      <c r="E17" s="18"/>
      <c r="F17" s="198">
        <v>1000</v>
      </c>
      <c r="G17" s="194"/>
      <c r="H17" s="255" t="s">
        <v>119</v>
      </c>
      <c r="I17" s="255"/>
      <c r="J17" s="255"/>
    </row>
    <row r="18" spans="1:10" x14ac:dyDescent="0.25">
      <c r="A18" s="12" t="s">
        <v>31</v>
      </c>
      <c r="B18" s="30">
        <f>2625*1.05</f>
        <v>2756.25</v>
      </c>
      <c r="C18" s="14">
        <v>2756</v>
      </c>
      <c r="D18" s="14">
        <v>2756</v>
      </c>
      <c r="E18" s="15">
        <f t="shared" si="1"/>
        <v>-9.0702947845804991E-5</v>
      </c>
      <c r="F18" s="203">
        <v>2669</v>
      </c>
      <c r="G18" s="199">
        <f t="shared" si="0"/>
        <v>-3.1655328798185944E-2</v>
      </c>
      <c r="H18" s="256" t="s">
        <v>131</v>
      </c>
      <c r="I18" s="256"/>
      <c r="J18" s="256"/>
    </row>
    <row r="19" spans="1:10" x14ac:dyDescent="0.25">
      <c r="A19" s="16" t="s">
        <v>32</v>
      </c>
      <c r="B19" s="31"/>
      <c r="C19" s="14"/>
      <c r="D19" s="14"/>
      <c r="E19" s="15"/>
      <c r="F19" s="195"/>
      <c r="G19" s="196"/>
      <c r="H19" s="248"/>
      <c r="I19" s="248"/>
      <c r="J19" s="248"/>
    </row>
    <row r="20" spans="1:10" x14ac:dyDescent="0.25">
      <c r="A20" s="12" t="s">
        <v>33</v>
      </c>
      <c r="B20" s="31">
        <v>0</v>
      </c>
      <c r="C20" s="14">
        <v>0</v>
      </c>
      <c r="D20" s="14">
        <v>0</v>
      </c>
      <c r="E20" s="15">
        <v>0</v>
      </c>
      <c r="F20" s="195"/>
      <c r="G20" s="196"/>
      <c r="H20" s="248" t="s">
        <v>120</v>
      </c>
      <c r="I20" s="248"/>
      <c r="J20" s="248"/>
    </row>
    <row r="21" spans="1:10" ht="15.75" customHeight="1" x14ac:dyDescent="0.25">
      <c r="A21" s="12" t="s">
        <v>34</v>
      </c>
      <c r="B21" s="17">
        <v>5200</v>
      </c>
      <c r="C21" s="28">
        <v>2975</v>
      </c>
      <c r="D21" s="14">
        <v>5100</v>
      </c>
      <c r="E21" s="15">
        <f t="shared" si="1"/>
        <v>-1.9230769230769232E-2</v>
      </c>
      <c r="F21" s="195">
        <v>5200</v>
      </c>
      <c r="G21" s="196">
        <f t="shared" si="0"/>
        <v>0</v>
      </c>
      <c r="H21" s="245" t="s">
        <v>98</v>
      </c>
      <c r="I21" s="245"/>
      <c r="J21" s="245"/>
    </row>
    <row r="22" spans="1:10" s="26" customFormat="1" ht="16.5" customHeight="1" x14ac:dyDescent="0.2">
      <c r="A22" s="23" t="s">
        <v>35</v>
      </c>
      <c r="B22" s="32">
        <v>900</v>
      </c>
      <c r="C22" s="25">
        <v>19</v>
      </c>
      <c r="D22" s="25">
        <v>100</v>
      </c>
      <c r="E22" s="15">
        <f t="shared" si="1"/>
        <v>-0.88888888888888884</v>
      </c>
      <c r="F22" s="204">
        <v>900</v>
      </c>
      <c r="G22" s="196">
        <f t="shared" si="0"/>
        <v>0</v>
      </c>
      <c r="H22" s="251" t="s">
        <v>36</v>
      </c>
      <c r="I22" s="251"/>
      <c r="J22" s="251"/>
    </row>
    <row r="23" spans="1:10" x14ac:dyDescent="0.25">
      <c r="A23" s="12" t="s">
        <v>37</v>
      </c>
      <c r="B23" s="30">
        <v>1600</v>
      </c>
      <c r="C23" s="14">
        <v>259</v>
      </c>
      <c r="D23" s="14">
        <f>259+210</f>
        <v>469</v>
      </c>
      <c r="E23" s="18">
        <f t="shared" si="1"/>
        <v>-0.70687500000000003</v>
      </c>
      <c r="F23" s="205">
        <f>35*12</f>
        <v>420</v>
      </c>
      <c r="G23" s="206">
        <f t="shared" si="0"/>
        <v>-0.73750000000000004</v>
      </c>
      <c r="H23" s="252" t="s">
        <v>129</v>
      </c>
      <c r="I23" s="252"/>
      <c r="J23" s="252"/>
    </row>
    <row r="24" spans="1:10" ht="15.75" customHeight="1" x14ac:dyDescent="0.25">
      <c r="A24" s="16" t="s">
        <v>38</v>
      </c>
      <c r="B24" s="31"/>
      <c r="C24" s="14"/>
      <c r="D24" s="14"/>
      <c r="E24" s="18"/>
      <c r="F24" s="195"/>
      <c r="G24" s="196"/>
      <c r="H24" s="253"/>
      <c r="I24" s="253"/>
      <c r="J24" s="253"/>
    </row>
    <row r="25" spans="1:10" x14ac:dyDescent="0.25">
      <c r="A25" s="12" t="s">
        <v>39</v>
      </c>
      <c r="B25" s="28">
        <v>75</v>
      </c>
      <c r="C25" s="14">
        <v>30</v>
      </c>
      <c r="D25" s="14">
        <v>70</v>
      </c>
      <c r="E25" s="15">
        <f t="shared" si="1"/>
        <v>-6.6666666666666666E-2</v>
      </c>
      <c r="F25" s="195">
        <v>80</v>
      </c>
      <c r="G25" s="196">
        <f t="shared" si="0"/>
        <v>6.6666666666666666E-2</v>
      </c>
      <c r="H25" s="237"/>
      <c r="I25" s="237"/>
      <c r="J25" s="237"/>
    </row>
    <row r="26" spans="1:10" x14ac:dyDescent="0.25">
      <c r="A26" s="12" t="s">
        <v>40</v>
      </c>
      <c r="B26" s="28">
        <v>292</v>
      </c>
      <c r="C26" s="14">
        <v>317</v>
      </c>
      <c r="D26" s="14">
        <v>278.29000000000002</v>
      </c>
      <c r="E26" s="15">
        <f t="shared" si="1"/>
        <v>-4.6952054794520477E-2</v>
      </c>
      <c r="F26" s="202">
        <f>317*1.02</f>
        <v>323.34000000000003</v>
      </c>
      <c r="G26" s="196">
        <f t="shared" si="0"/>
        <v>0.10732876712328777</v>
      </c>
      <c r="H26" s="245" t="s">
        <v>121</v>
      </c>
      <c r="I26" s="245"/>
      <c r="J26" s="245"/>
    </row>
    <row r="27" spans="1:10" ht="16.5" customHeight="1" x14ac:dyDescent="0.25">
      <c r="A27" s="16" t="s">
        <v>41</v>
      </c>
      <c r="C27" s="14"/>
      <c r="D27" s="14"/>
      <c r="E27" s="15"/>
      <c r="F27" s="195"/>
      <c r="G27" s="196"/>
      <c r="H27" s="249"/>
      <c r="I27" s="249"/>
      <c r="J27" s="249"/>
    </row>
    <row r="28" spans="1:10" x14ac:dyDescent="0.25">
      <c r="A28" s="33" t="s">
        <v>42</v>
      </c>
      <c r="B28" s="17">
        <v>600</v>
      </c>
      <c r="C28" s="14">
        <v>600</v>
      </c>
      <c r="D28" s="14">
        <v>600</v>
      </c>
      <c r="E28" s="15">
        <f t="shared" si="1"/>
        <v>0</v>
      </c>
      <c r="F28" s="195">
        <v>600</v>
      </c>
      <c r="G28" s="196">
        <f t="shared" si="0"/>
        <v>0</v>
      </c>
      <c r="H28" s="245" t="s">
        <v>108</v>
      </c>
      <c r="I28" s="245"/>
      <c r="J28" s="245"/>
    </row>
    <row r="29" spans="1:10" s="182" customFormat="1" ht="15" customHeight="1" x14ac:dyDescent="0.25">
      <c r="A29" s="184" t="s">
        <v>137</v>
      </c>
      <c r="B29" s="185">
        <v>0</v>
      </c>
      <c r="C29" s="142">
        <v>0</v>
      </c>
      <c r="D29" s="142">
        <v>200</v>
      </c>
      <c r="E29" s="186"/>
      <c r="F29" s="207">
        <v>1000</v>
      </c>
      <c r="G29" s="208"/>
      <c r="H29" s="250" t="s">
        <v>157</v>
      </c>
      <c r="I29" s="250"/>
      <c r="J29" s="250"/>
    </row>
    <row r="30" spans="1:10" x14ac:dyDescent="0.25">
      <c r="A30" s="33" t="s">
        <v>43</v>
      </c>
      <c r="B30" s="17">
        <v>150</v>
      </c>
      <c r="C30" s="14">
        <v>0</v>
      </c>
      <c r="D30" s="14">
        <v>0</v>
      </c>
      <c r="E30" s="15">
        <f t="shared" si="1"/>
        <v>-1</v>
      </c>
      <c r="F30" s="195">
        <v>0</v>
      </c>
      <c r="G30" s="196">
        <f t="shared" si="0"/>
        <v>-1</v>
      </c>
      <c r="H30" s="245" t="s">
        <v>158</v>
      </c>
      <c r="I30" s="245"/>
      <c r="J30" s="245"/>
    </row>
    <row r="31" spans="1:10" x14ac:dyDescent="0.25">
      <c r="A31" s="141" t="s">
        <v>94</v>
      </c>
      <c r="B31" s="20">
        <v>500</v>
      </c>
      <c r="C31" s="142">
        <v>0</v>
      </c>
      <c r="D31" s="142">
        <v>0</v>
      </c>
      <c r="E31" s="186">
        <f t="shared" si="1"/>
        <v>-1</v>
      </c>
      <c r="F31" s="22">
        <v>0</v>
      </c>
      <c r="G31" s="164"/>
      <c r="H31" s="244" t="s">
        <v>146</v>
      </c>
      <c r="I31" s="244"/>
      <c r="J31" s="244"/>
    </row>
    <row r="32" spans="1:10" x14ac:dyDescent="0.25">
      <c r="A32" s="19" t="s">
        <v>44</v>
      </c>
      <c r="B32" s="20">
        <v>200</v>
      </c>
      <c r="C32" s="21">
        <v>0</v>
      </c>
      <c r="D32" s="21">
        <v>200</v>
      </c>
      <c r="E32" s="186">
        <f t="shared" si="1"/>
        <v>0</v>
      </c>
      <c r="F32" s="34">
        <v>0</v>
      </c>
      <c r="G32" s="164"/>
      <c r="H32" s="244" t="s">
        <v>148</v>
      </c>
      <c r="I32" s="244"/>
      <c r="J32" s="244"/>
    </row>
    <row r="33" spans="1:155" x14ac:dyDescent="0.25">
      <c r="A33" s="138" t="s">
        <v>84</v>
      </c>
      <c r="B33" s="79"/>
      <c r="C33" s="139"/>
      <c r="D33" s="139">
        <v>0</v>
      </c>
      <c r="E33" s="186"/>
      <c r="F33" s="140">
        <v>0</v>
      </c>
      <c r="G33" s="164"/>
      <c r="H33" s="244" t="s">
        <v>132</v>
      </c>
      <c r="I33" s="244"/>
      <c r="J33" s="244"/>
    </row>
    <row r="34" spans="1:155" ht="15.75" thickBot="1" x14ac:dyDescent="0.3">
      <c r="A34" s="35" t="s">
        <v>122</v>
      </c>
      <c r="B34" s="36">
        <v>1000</v>
      </c>
      <c r="C34" s="37">
        <v>0</v>
      </c>
      <c r="D34" s="37">
        <v>1000</v>
      </c>
      <c r="E34" s="38">
        <f t="shared" si="1"/>
        <v>0</v>
      </c>
      <c r="F34" s="209">
        <f>1000</f>
        <v>1000</v>
      </c>
      <c r="G34" s="210">
        <f t="shared" si="0"/>
        <v>0</v>
      </c>
      <c r="H34" s="245" t="s">
        <v>107</v>
      </c>
      <c r="I34" s="245"/>
      <c r="J34" s="245"/>
    </row>
    <row r="35" spans="1:155" ht="15" customHeight="1" thickBot="1" x14ac:dyDescent="0.3">
      <c r="A35" s="39" t="s">
        <v>45</v>
      </c>
      <c r="B35" s="40">
        <f>SUM(B5:B34)</f>
        <v>19477.25</v>
      </c>
      <c r="C35" s="41">
        <f>SUM(C5:C34)</f>
        <v>10687</v>
      </c>
      <c r="D35" s="41">
        <f>SUM(D5:D34)</f>
        <v>20148.95</v>
      </c>
      <c r="E35" s="42">
        <f t="shared" si="1"/>
        <v>3.4486387965446903E-2</v>
      </c>
      <c r="F35" s="211">
        <f>SUM(F5:F34)</f>
        <v>20487.7</v>
      </c>
      <c r="G35" s="212"/>
      <c r="H35" s="237"/>
      <c r="I35" s="237"/>
      <c r="J35" s="237"/>
    </row>
    <row r="36" spans="1:155" x14ac:dyDescent="0.25">
      <c r="A36" s="43"/>
      <c r="B36" s="44"/>
      <c r="C36" s="45"/>
      <c r="D36" s="45"/>
      <c r="E36" s="46"/>
      <c r="F36" s="213"/>
      <c r="G36" s="214"/>
      <c r="H36" s="215"/>
      <c r="I36" s="197"/>
      <c r="J36" s="197"/>
    </row>
    <row r="37" spans="1:155" x14ac:dyDescent="0.25">
      <c r="A37" s="261" t="s">
        <v>46</v>
      </c>
      <c r="B37" s="262"/>
      <c r="C37" s="262"/>
      <c r="D37" s="262"/>
      <c r="E37" s="263"/>
      <c r="F37" s="195"/>
      <c r="G37" s="216"/>
      <c r="H37" s="240"/>
      <c r="I37" s="240"/>
      <c r="J37" s="240"/>
    </row>
    <row r="38" spans="1:155" x14ac:dyDescent="0.25">
      <c r="A38" s="48" t="s">
        <v>47</v>
      </c>
      <c r="B38" s="49">
        <v>50</v>
      </c>
      <c r="C38" s="50">
        <v>0</v>
      </c>
      <c r="D38" s="50">
        <v>50</v>
      </c>
      <c r="E38" s="51">
        <f t="shared" si="1"/>
        <v>0</v>
      </c>
      <c r="F38" s="217">
        <v>50</v>
      </c>
      <c r="G38" s="218">
        <f t="shared" si="0"/>
        <v>0</v>
      </c>
      <c r="H38" s="241" t="s">
        <v>48</v>
      </c>
      <c r="I38" s="241"/>
      <c r="J38" s="241"/>
    </row>
    <row r="39" spans="1:155" ht="14.25" customHeight="1" x14ac:dyDescent="0.25">
      <c r="A39" s="158" t="s">
        <v>49</v>
      </c>
      <c r="B39" s="159">
        <v>800</v>
      </c>
      <c r="C39" s="160">
        <v>0</v>
      </c>
      <c r="D39" s="160">
        <v>800</v>
      </c>
      <c r="E39" s="161">
        <f t="shared" si="1"/>
        <v>0</v>
      </c>
      <c r="F39" s="219">
        <v>160</v>
      </c>
      <c r="G39" s="220">
        <f t="shared" si="0"/>
        <v>-0.8</v>
      </c>
      <c r="H39" s="242" t="s">
        <v>139</v>
      </c>
      <c r="I39" s="242"/>
      <c r="J39" s="242"/>
    </row>
    <row r="40" spans="1:155" s="26" customFormat="1" ht="17.25" customHeight="1" thickBot="1" x14ac:dyDescent="0.3">
      <c r="A40" s="52" t="s">
        <v>50</v>
      </c>
      <c r="B40" s="53">
        <v>1500</v>
      </c>
      <c r="C40" s="54">
        <v>1500</v>
      </c>
      <c r="D40" s="54">
        <v>0</v>
      </c>
      <c r="E40" s="55">
        <f t="shared" si="1"/>
        <v>-1</v>
      </c>
      <c r="F40" s="221">
        <v>0</v>
      </c>
      <c r="G40" s="222">
        <f t="shared" si="0"/>
        <v>-1</v>
      </c>
      <c r="H40" s="243" t="s">
        <v>140</v>
      </c>
      <c r="I40" s="243"/>
      <c r="J40" s="243"/>
    </row>
    <row r="41" spans="1:155" s="58" customFormat="1" ht="14.25" customHeight="1" thickBot="1" x14ac:dyDescent="0.3">
      <c r="A41" s="264" t="s">
        <v>51</v>
      </c>
      <c r="B41" s="265"/>
      <c r="C41" s="265"/>
      <c r="D41" s="56">
        <f>D35+D38+D39+D40</f>
        <v>20998.95</v>
      </c>
      <c r="E41" s="57"/>
      <c r="F41" s="223">
        <f>F35+F38+F39+F40</f>
        <v>20697.7</v>
      </c>
      <c r="G41" s="212"/>
      <c r="H41" s="239"/>
      <c r="I41" s="239"/>
      <c r="J41" s="23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ht="14.25" customHeight="1" x14ac:dyDescent="0.25">
      <c r="A42" s="60"/>
      <c r="B42" s="61"/>
      <c r="C42" s="62"/>
      <c r="D42" s="63"/>
      <c r="E42" s="59"/>
      <c r="F42" s="224"/>
      <c r="G42" s="225"/>
      <c r="H42" s="239"/>
      <c r="I42" s="239"/>
      <c r="J42" s="239"/>
    </row>
    <row r="43" spans="1:155" ht="27.75" customHeight="1" x14ac:dyDescent="0.25">
      <c r="A43" s="9" t="s">
        <v>52</v>
      </c>
      <c r="B43" s="4" t="s">
        <v>82</v>
      </c>
      <c r="C43" s="5" t="s">
        <v>81</v>
      </c>
      <c r="D43" s="4" t="s">
        <v>80</v>
      </c>
      <c r="E43" s="6" t="s">
        <v>53</v>
      </c>
      <c r="F43" s="226" t="s">
        <v>101</v>
      </c>
      <c r="G43" s="227" t="s">
        <v>83</v>
      </c>
      <c r="H43" s="239"/>
      <c r="I43" s="239"/>
      <c r="J43" s="239"/>
    </row>
    <row r="44" spans="1:155" x14ac:dyDescent="0.25">
      <c r="A44" s="12" t="s">
        <v>54</v>
      </c>
      <c r="B44" s="64">
        <v>500</v>
      </c>
      <c r="C44" s="14">
        <v>506.44</v>
      </c>
      <c r="D44" s="14">
        <v>506</v>
      </c>
      <c r="E44" s="15">
        <f>(D44-B44)/B44</f>
        <v>1.2E-2</v>
      </c>
      <c r="F44" s="195">
        <v>500</v>
      </c>
      <c r="G44" s="196">
        <f>(B44-F44)/F44</f>
        <v>0</v>
      </c>
      <c r="H44" s="239"/>
      <c r="I44" s="239"/>
      <c r="J44" s="239"/>
    </row>
    <row r="45" spans="1:155" x14ac:dyDescent="0.25">
      <c r="A45" s="12" t="s">
        <v>55</v>
      </c>
      <c r="B45" s="64">
        <v>5</v>
      </c>
      <c r="C45" s="14">
        <v>0</v>
      </c>
      <c r="D45" s="14">
        <v>5</v>
      </c>
      <c r="E45" s="15">
        <f t="shared" ref="E45:E48" si="2">(D45-B45)/B45</f>
        <v>0</v>
      </c>
      <c r="F45" s="195">
        <v>5</v>
      </c>
      <c r="G45" s="196">
        <f t="shared" ref="G45:G48" si="3">(B45-F45)/F45</f>
        <v>0</v>
      </c>
      <c r="H45" s="239"/>
      <c r="I45" s="239"/>
      <c r="J45" s="239"/>
    </row>
    <row r="46" spans="1:155" ht="15" customHeight="1" x14ac:dyDescent="0.25">
      <c r="A46" s="12" t="s">
        <v>56</v>
      </c>
      <c r="B46" s="65">
        <v>60</v>
      </c>
      <c r="C46" s="14">
        <v>0</v>
      </c>
      <c r="D46" s="14">
        <v>0</v>
      </c>
      <c r="E46" s="18">
        <f t="shared" si="2"/>
        <v>-1</v>
      </c>
      <c r="F46" s="195"/>
      <c r="G46" s="196" t="e">
        <f t="shared" si="3"/>
        <v>#DIV/0!</v>
      </c>
      <c r="H46" s="247" t="s">
        <v>123</v>
      </c>
      <c r="I46" s="247"/>
      <c r="J46" s="247"/>
    </row>
    <row r="47" spans="1:155" x14ac:dyDescent="0.25">
      <c r="A47" s="12" t="s">
        <v>57</v>
      </c>
      <c r="B47" s="66">
        <v>250</v>
      </c>
      <c r="C47" s="14">
        <v>0</v>
      </c>
      <c r="D47" s="14">
        <v>250</v>
      </c>
      <c r="E47" s="15">
        <f t="shared" si="2"/>
        <v>0</v>
      </c>
      <c r="F47" s="195">
        <v>250</v>
      </c>
      <c r="G47" s="196">
        <f t="shared" si="3"/>
        <v>0</v>
      </c>
      <c r="H47" s="237"/>
      <c r="I47" s="237"/>
      <c r="J47" s="237"/>
    </row>
    <row r="48" spans="1:155" x14ac:dyDescent="0.25">
      <c r="A48" s="12" t="s">
        <v>58</v>
      </c>
      <c r="B48" s="67">
        <v>45</v>
      </c>
      <c r="C48" s="14">
        <v>0</v>
      </c>
      <c r="D48" s="14">
        <v>45</v>
      </c>
      <c r="E48" s="15">
        <f t="shared" si="2"/>
        <v>0</v>
      </c>
      <c r="F48" s="195">
        <v>45</v>
      </c>
      <c r="G48" s="196">
        <f t="shared" si="3"/>
        <v>0</v>
      </c>
      <c r="H48" s="238"/>
      <c r="I48" s="238"/>
      <c r="J48" s="238"/>
    </row>
    <row r="49" spans="1:11" ht="20.100000000000001" customHeight="1" thickBot="1" x14ac:dyDescent="0.3">
      <c r="A49" s="68" t="s">
        <v>59</v>
      </c>
      <c r="B49" s="69">
        <f>SUM(B44:B48)</f>
        <v>860</v>
      </c>
      <c r="C49" s="70">
        <f>SUM(C44:C48)</f>
        <v>506.44</v>
      </c>
      <c r="D49" s="70">
        <f>SUM(D44:D48)</f>
        <v>806</v>
      </c>
      <c r="E49" s="71"/>
      <c r="F49" s="228">
        <f>SUM(F44:F48)</f>
        <v>800</v>
      </c>
      <c r="G49" s="229">
        <f>(F49-B49)/B49</f>
        <v>-6.9767441860465115E-2</v>
      </c>
      <c r="H49" s="239"/>
      <c r="I49" s="239"/>
      <c r="J49" s="239"/>
    </row>
    <row r="50" spans="1:11" ht="14.25" customHeight="1" thickTop="1" x14ac:dyDescent="0.25">
      <c r="A50" s="72"/>
      <c r="B50" s="73"/>
      <c r="C50" s="73"/>
      <c r="D50" s="73"/>
      <c r="E50" s="74"/>
      <c r="F50" s="230"/>
      <c r="G50" s="231"/>
      <c r="H50" s="246"/>
      <c r="I50" s="246"/>
      <c r="J50" s="246"/>
    </row>
    <row r="51" spans="1:11" ht="16.5" customHeight="1" thickBot="1" x14ac:dyDescent="0.3">
      <c r="A51" s="68" t="s">
        <v>60</v>
      </c>
      <c r="B51" s="75">
        <f>(B35)-B49</f>
        <v>18617.25</v>
      </c>
      <c r="C51" s="76"/>
      <c r="D51" s="77">
        <f>D41-D49</f>
        <v>20192.95</v>
      </c>
      <c r="E51" s="78"/>
      <c r="F51" s="156">
        <f>F41-F49</f>
        <v>19897.7</v>
      </c>
      <c r="G51" s="79"/>
    </row>
    <row r="52" spans="1:11" ht="26.25" customHeight="1" thickTop="1" x14ac:dyDescent="0.25">
      <c r="A52" s="80"/>
      <c r="B52" s="276" t="s">
        <v>124</v>
      </c>
      <c r="C52" s="277"/>
      <c r="D52" s="81">
        <v>18930</v>
      </c>
      <c r="E52" s="82"/>
      <c r="F52" s="83" t="s">
        <v>102</v>
      </c>
      <c r="G52" s="79" t="s">
        <v>62</v>
      </c>
      <c r="H52" s="84" t="s">
        <v>63</v>
      </c>
      <c r="I52" s="20" t="s">
        <v>64</v>
      </c>
      <c r="J52" s="20" t="s">
        <v>65</v>
      </c>
    </row>
    <row r="53" spans="1:11" ht="15" customHeight="1" x14ac:dyDescent="0.25">
      <c r="A53" s="80"/>
      <c r="B53" s="62"/>
      <c r="C53" s="85" t="s">
        <v>125</v>
      </c>
      <c r="D53" s="144">
        <f>D51-D52</f>
        <v>1262.9500000000007</v>
      </c>
      <c r="E53" s="86"/>
      <c r="F53" s="145">
        <f>D52*1.01</f>
        <v>19119.3</v>
      </c>
      <c r="G53" s="146">
        <v>0.01</v>
      </c>
      <c r="H53" s="147">
        <f t="shared" ref="H53:H58" si="4">F53/261</f>
        <v>73.254022988505739</v>
      </c>
      <c r="I53" s="87">
        <f xml:space="preserve"> (73.21-72.17)/72.17</f>
        <v>1.4410419842039519E-2</v>
      </c>
      <c r="J53" s="88">
        <f>F51-F53</f>
        <v>778.40000000000146</v>
      </c>
      <c r="K53" s="89"/>
    </row>
    <row r="54" spans="1:11" ht="15" customHeight="1" x14ac:dyDescent="0.25">
      <c r="A54" s="80"/>
      <c r="B54" s="62"/>
      <c r="C54" s="90"/>
      <c r="D54" s="90"/>
      <c r="E54" s="91"/>
      <c r="F54" s="145">
        <f>D52*1.02</f>
        <v>19308.599999999999</v>
      </c>
      <c r="G54" s="146">
        <v>0.02</v>
      </c>
      <c r="H54" s="148">
        <f t="shared" si="4"/>
        <v>73.979310344827582</v>
      </c>
      <c r="I54" s="87">
        <f xml:space="preserve"> (73.98-72.17)/72.17</f>
        <v>2.5079672994318999E-2</v>
      </c>
      <c r="J54" s="88">
        <f>F51-F54</f>
        <v>589.10000000000218</v>
      </c>
      <c r="K54" s="89"/>
    </row>
    <row r="55" spans="1:11" ht="15" customHeight="1" x14ac:dyDescent="0.25">
      <c r="A55" s="80"/>
      <c r="B55" s="62"/>
      <c r="C55" s="90"/>
      <c r="D55" s="90"/>
      <c r="E55" s="91"/>
      <c r="F55" s="149">
        <f>D52*1.03</f>
        <v>19497.900000000001</v>
      </c>
      <c r="G55" s="150">
        <v>0.03</v>
      </c>
      <c r="H55" s="151">
        <f t="shared" si="4"/>
        <v>74.704597701149424</v>
      </c>
      <c r="I55" s="87">
        <f xml:space="preserve"> (74.7-72.17)/72.17</f>
        <v>3.5056117500346422E-2</v>
      </c>
      <c r="J55" s="88">
        <f>F51-F55</f>
        <v>399.79999999999927</v>
      </c>
      <c r="K55" s="89"/>
    </row>
    <row r="56" spans="1:11" ht="15" customHeight="1" x14ac:dyDescent="0.25">
      <c r="A56" s="92"/>
      <c r="B56" s="62"/>
      <c r="C56" s="90"/>
      <c r="D56" s="90"/>
      <c r="E56" s="93"/>
      <c r="F56" s="149">
        <f>D52*1.04</f>
        <v>19687.2</v>
      </c>
      <c r="G56" s="146">
        <v>0.04</v>
      </c>
      <c r="H56" s="152">
        <f t="shared" si="4"/>
        <v>75.429885057471267</v>
      </c>
      <c r="I56" s="87">
        <f xml:space="preserve"> (75.43-72.17)/72.17</f>
        <v>4.5171123735624291E-2</v>
      </c>
      <c r="J56" s="88">
        <f>F51-F56</f>
        <v>210.5</v>
      </c>
      <c r="K56" s="94"/>
    </row>
    <row r="57" spans="1:11" ht="15" customHeight="1" x14ac:dyDescent="0.25">
      <c r="A57" s="92"/>
      <c r="B57" s="95"/>
      <c r="C57" s="96"/>
      <c r="D57" s="292" t="s">
        <v>141</v>
      </c>
      <c r="E57" s="293"/>
      <c r="F57" s="187">
        <f>19880</f>
        <v>19880</v>
      </c>
      <c r="G57" s="188">
        <v>0.05</v>
      </c>
      <c r="H57" s="189">
        <f t="shared" si="4"/>
        <v>76.168582375478934</v>
      </c>
      <c r="I57" s="190">
        <f xml:space="preserve"> (76.16-72.17)/72.17</f>
        <v>5.5286129970901966E-2</v>
      </c>
      <c r="J57" s="191">
        <f>F51-F57</f>
        <v>17.700000000000728</v>
      </c>
      <c r="K57" s="94"/>
    </row>
    <row r="58" spans="1:11" ht="15" customHeight="1" thickBot="1" x14ac:dyDescent="0.3">
      <c r="A58" s="97" t="s">
        <v>61</v>
      </c>
      <c r="B58" s="98">
        <v>18930</v>
      </c>
      <c r="C58" s="99"/>
      <c r="D58" s="284" t="s">
        <v>104</v>
      </c>
      <c r="E58" s="285"/>
      <c r="F58" s="153">
        <f>D52*1.07</f>
        <v>20255.100000000002</v>
      </c>
      <c r="G58" s="154">
        <f>(F58-B58)/B58</f>
        <v>7.0000000000000118E-2</v>
      </c>
      <c r="H58" s="155">
        <f t="shared" si="4"/>
        <v>77.605747126436796</v>
      </c>
      <c r="I58" s="87">
        <f xml:space="preserve"> (77.61-72.17)/72.17</f>
        <v>7.5377580712207251E-2</v>
      </c>
      <c r="J58" s="88">
        <f>F51-F58</f>
        <v>-357.40000000000146</v>
      </c>
      <c r="K58" s="100"/>
    </row>
    <row r="59" spans="1:11" ht="17.25" customHeight="1" x14ac:dyDescent="0.25">
      <c r="A59" s="101"/>
      <c r="B59" s="102"/>
      <c r="C59" s="103" t="s">
        <v>105</v>
      </c>
      <c r="D59" s="286" t="s">
        <v>103</v>
      </c>
      <c r="E59" s="286"/>
      <c r="F59" s="287" t="s">
        <v>106</v>
      </c>
      <c r="G59" s="288"/>
      <c r="H59" s="289"/>
      <c r="I59" s="104"/>
      <c r="J59" s="105"/>
    </row>
    <row r="60" spans="1:11" ht="17.25" customHeight="1" thickBot="1" x14ac:dyDescent="0.3">
      <c r="A60" s="106"/>
      <c r="B60" s="107"/>
      <c r="D60" s="47"/>
      <c r="E60" s="47"/>
      <c r="F60" s="108"/>
      <c r="G60" s="109"/>
      <c r="H60" s="110"/>
      <c r="J60" s="105"/>
    </row>
    <row r="61" spans="1:11" ht="37.5" customHeight="1" x14ac:dyDescent="0.25">
      <c r="A61" s="106"/>
      <c r="B61" s="17" t="s">
        <v>66</v>
      </c>
      <c r="C61" s="17" t="s">
        <v>109</v>
      </c>
      <c r="D61" s="177" t="s">
        <v>110</v>
      </c>
      <c r="E61" s="290" t="s">
        <v>67</v>
      </c>
      <c r="F61" s="291"/>
      <c r="G61" s="291"/>
      <c r="H61" s="291"/>
      <c r="I61" s="111"/>
    </row>
    <row r="62" spans="1:11" ht="12" customHeight="1" x14ac:dyDescent="0.25">
      <c r="A62" s="112" t="s">
        <v>68</v>
      </c>
      <c r="B62" s="113">
        <f>SUM(B63:B64)</f>
        <v>21257</v>
      </c>
      <c r="C62" s="114">
        <v>30114</v>
      </c>
      <c r="D62" s="178">
        <f>15138+9767-1500</f>
        <v>23405</v>
      </c>
      <c r="E62" s="115"/>
      <c r="F62" s="116"/>
      <c r="G62" s="116" t="s">
        <v>112</v>
      </c>
      <c r="H62" s="116" t="s">
        <v>111</v>
      </c>
      <c r="I62" s="117">
        <v>44621</v>
      </c>
    </row>
    <row r="63" spans="1:11" ht="12" customHeight="1" x14ac:dyDescent="0.25">
      <c r="A63" s="118" t="s">
        <v>69</v>
      </c>
      <c r="B63" s="119">
        <v>8966</v>
      </c>
      <c r="C63" s="28">
        <v>9566</v>
      </c>
      <c r="D63" s="179">
        <v>7090</v>
      </c>
      <c r="E63" s="282" t="s">
        <v>70</v>
      </c>
      <c r="F63" s="283"/>
      <c r="G63" s="120">
        <v>700</v>
      </c>
      <c r="H63" s="120"/>
      <c r="I63" s="121">
        <v>700</v>
      </c>
      <c r="J63" s="122" t="s">
        <v>71</v>
      </c>
    </row>
    <row r="64" spans="1:11" ht="12" customHeight="1" x14ac:dyDescent="0.25">
      <c r="A64" s="118" t="s">
        <v>72</v>
      </c>
      <c r="B64" s="123">
        <v>12291</v>
      </c>
      <c r="C64" s="28">
        <f>C62-C63</f>
        <v>20548</v>
      </c>
      <c r="D64" s="180">
        <f>D62-D63</f>
        <v>16315</v>
      </c>
      <c r="E64" s="282" t="s">
        <v>73</v>
      </c>
      <c r="F64" s="283"/>
      <c r="G64" s="124">
        <v>200</v>
      </c>
      <c r="H64" s="120" t="s">
        <v>142</v>
      </c>
      <c r="I64" s="125">
        <v>0</v>
      </c>
      <c r="J64" s="122" t="s">
        <v>99</v>
      </c>
    </row>
    <row r="65" spans="5:12" ht="51" customHeight="1" x14ac:dyDescent="0.25">
      <c r="E65" s="278" t="s">
        <v>74</v>
      </c>
      <c r="F65" s="279"/>
      <c r="G65" s="47">
        <v>4000</v>
      </c>
      <c r="H65" s="47">
        <v>0</v>
      </c>
      <c r="I65" s="126">
        <v>4000</v>
      </c>
      <c r="J65" s="129" t="s">
        <v>145</v>
      </c>
    </row>
    <row r="66" spans="5:12" ht="26.25" customHeight="1" x14ac:dyDescent="0.25">
      <c r="E66" s="278" t="s">
        <v>75</v>
      </c>
      <c r="F66" s="279"/>
      <c r="G66" s="47">
        <v>176</v>
      </c>
      <c r="H66" s="47"/>
      <c r="I66" s="175">
        <v>0</v>
      </c>
      <c r="J66" s="176" t="s">
        <v>138</v>
      </c>
    </row>
    <row r="67" spans="5:12" ht="12.75" customHeight="1" x14ac:dyDescent="0.25">
      <c r="E67" s="280" t="s">
        <v>76</v>
      </c>
      <c r="F67" s="281"/>
      <c r="G67" s="157">
        <v>2390</v>
      </c>
      <c r="H67" s="162" t="s">
        <v>143</v>
      </c>
      <c r="I67" s="162">
        <f>G67-1500</f>
        <v>890</v>
      </c>
      <c r="J67" s="122"/>
      <c r="K67" s="94"/>
      <c r="L67" s="94"/>
    </row>
    <row r="68" spans="5:12" ht="38.25" customHeight="1" x14ac:dyDescent="0.25">
      <c r="E68" s="282" t="s">
        <v>77</v>
      </c>
      <c r="F68" s="283"/>
      <c r="G68" s="120">
        <v>1500</v>
      </c>
      <c r="H68" s="127"/>
      <c r="I68" s="128">
        <v>1500</v>
      </c>
      <c r="J68" s="129" t="s">
        <v>144</v>
      </c>
    </row>
    <row r="69" spans="5:12" ht="19.5" customHeight="1" thickBot="1" x14ac:dyDescent="0.3">
      <c r="E69" s="130"/>
      <c r="F69" s="131"/>
      <c r="G69" s="132">
        <f>SUM(G63:G68)</f>
        <v>8966</v>
      </c>
      <c r="H69" s="133">
        <f>SUM(H63:H68)</f>
        <v>0</v>
      </c>
      <c r="I69" s="134">
        <f>SUM(I63:I68)</f>
        <v>7090</v>
      </c>
    </row>
    <row r="70" spans="5:12" ht="30.75" customHeight="1" x14ac:dyDescent="0.25">
      <c r="E70" s="2"/>
    </row>
    <row r="71" spans="5:12" ht="39" customHeight="1" x14ac:dyDescent="0.25">
      <c r="E71" s="2"/>
      <c r="F71" s="135"/>
      <c r="H71" s="136"/>
    </row>
    <row r="72" spans="5:12" ht="17.25" customHeight="1" x14ac:dyDescent="0.25">
      <c r="E72" s="2"/>
      <c r="F72" s="122"/>
      <c r="G72" s="135"/>
      <c r="H72" s="122"/>
    </row>
    <row r="73" spans="5:12" ht="21" customHeight="1" x14ac:dyDescent="0.25">
      <c r="E73" s="2"/>
      <c r="F73" s="135"/>
      <c r="G73" s="122"/>
      <c r="H73" s="136"/>
    </row>
    <row r="74" spans="5:12" x14ac:dyDescent="0.25">
      <c r="G74" s="135"/>
    </row>
  </sheetData>
  <mergeCells count="65">
    <mergeCell ref="B52:C52"/>
    <mergeCell ref="E65:F65"/>
    <mergeCell ref="E66:F66"/>
    <mergeCell ref="E67:F67"/>
    <mergeCell ref="E68:F68"/>
    <mergeCell ref="D58:E58"/>
    <mergeCell ref="D59:E59"/>
    <mergeCell ref="F59:H59"/>
    <mergeCell ref="E61:H61"/>
    <mergeCell ref="E63:F63"/>
    <mergeCell ref="E64:F64"/>
    <mergeCell ref="D57:E57"/>
    <mergeCell ref="A1:H1"/>
    <mergeCell ref="B2:E2"/>
    <mergeCell ref="A37:E37"/>
    <mergeCell ref="A41:C41"/>
    <mergeCell ref="A6:B6"/>
    <mergeCell ref="F2:J2"/>
    <mergeCell ref="H3:J3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8:J28"/>
    <mergeCell ref="H27:J27"/>
    <mergeCell ref="H29:J29"/>
    <mergeCell ref="H30:J30"/>
    <mergeCell ref="H21:J21"/>
    <mergeCell ref="H22:J22"/>
    <mergeCell ref="H23:J23"/>
    <mergeCell ref="H24:J24"/>
    <mergeCell ref="H25:J25"/>
    <mergeCell ref="H50:J50"/>
    <mergeCell ref="H42:J42"/>
    <mergeCell ref="H43:J43"/>
    <mergeCell ref="H44:J44"/>
    <mergeCell ref="H45:J45"/>
    <mergeCell ref="H46:J46"/>
    <mergeCell ref="H5:J5"/>
    <mergeCell ref="H4:J4"/>
    <mergeCell ref="H47:J47"/>
    <mergeCell ref="H48:J48"/>
    <mergeCell ref="H49:J49"/>
    <mergeCell ref="H37:J37"/>
    <mergeCell ref="H38:J38"/>
    <mergeCell ref="H39:J39"/>
    <mergeCell ref="H40:J40"/>
    <mergeCell ref="H41:J41"/>
    <mergeCell ref="H31:J31"/>
    <mergeCell ref="H32:J32"/>
    <mergeCell ref="H33:J33"/>
    <mergeCell ref="H34:J34"/>
    <mergeCell ref="H35:J35"/>
    <mergeCell ref="H26:J26"/>
  </mergeCells>
  <pageMargins left="0.39370078740157483" right="0.39370078740157483" top="0.39370078740157483" bottom="0.39370078740157483" header="0.51181102362204722" footer="0.51181102362204722"/>
  <pageSetup paperSize="9" scale="73" fitToHeight="0" orientation="landscape" horizontalDpi="4294967292" verticalDpi="0" r:id="rId1"/>
  <rowBreaks count="1" manualBreakCount="1">
    <brk id="4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CLERK</vt:lpstr>
      <vt:lpstr>Draft budget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Dalton</dc:creator>
  <cp:lastModifiedBy>Genevieve Dalton</cp:lastModifiedBy>
  <cp:lastPrinted>2021-11-22T10:35:34Z</cp:lastPrinted>
  <dcterms:created xsi:type="dcterms:W3CDTF">2021-10-15T18:05:48Z</dcterms:created>
  <dcterms:modified xsi:type="dcterms:W3CDTF">2022-03-22T12:15:19Z</dcterms:modified>
</cp:coreProperties>
</file>